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.0.70\obmen\Сумина А.С         (сайт)\УЭРИиТО\"/>
    </mc:Choice>
  </mc:AlternateContent>
  <workbookProtection workbookAlgorithmName="SHA-512" workbookHashValue="U7+JlFSzh33illFbUobWhvgjhYLH+/224NZ1cqn457dcd1i9QT6V0O7FxaYf3CqH8AIim+RbRRZX01fe5FWoEw==" workbookSaltValue="3cIkiQgn/2mwZRu4z1eDqg==" workbookSpinCount="100000" lockStructure="1"/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4" i="1"/>
  <c r="I94" i="1"/>
  <c r="K81" i="1" l="1"/>
  <c r="K80" i="1"/>
  <c r="I97" i="1"/>
  <c r="K85" i="1" l="1"/>
  <c r="K84" i="1"/>
  <c r="K79" i="1"/>
  <c r="K51" i="1"/>
  <c r="K52" i="1"/>
  <c r="K53" i="1"/>
  <c r="K50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19" i="1"/>
  <c r="K10" i="1"/>
  <c r="K11" i="1"/>
  <c r="K12" i="1"/>
  <c r="K13" i="1"/>
  <c r="K14" i="1"/>
  <c r="K15" i="1"/>
  <c r="K16" i="1"/>
  <c r="K17" i="1"/>
  <c r="K18" i="1"/>
  <c r="K7" i="1"/>
  <c r="K8" i="1"/>
  <c r="K9" i="1"/>
  <c r="K6" i="1"/>
  <c r="I98" i="1"/>
  <c r="I96" i="1"/>
  <c r="I95" i="1"/>
  <c r="I93" i="1"/>
  <c r="I92" i="1"/>
  <c r="G97" i="1"/>
  <c r="J79" i="1"/>
  <c r="J82" i="1"/>
  <c r="J85" i="1"/>
  <c r="J84" i="1"/>
  <c r="J55" i="1" l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54" i="1"/>
  <c r="J53" i="1"/>
  <c r="J44" i="1"/>
  <c r="J51" i="1"/>
  <c r="J52" i="1"/>
  <c r="J50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30" i="1"/>
  <c r="J31" i="1"/>
  <c r="J32" i="1"/>
  <c r="J33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G98" i="1" l="1"/>
  <c r="G95" i="1"/>
  <c r="G94" i="1"/>
  <c r="G93" i="1"/>
  <c r="G92" i="1"/>
  <c r="J86" i="1" l="1"/>
  <c r="J80" i="1" l="1"/>
  <c r="J81" i="1"/>
  <c r="I51" i="1"/>
  <c r="I42" i="1"/>
  <c r="I36" i="1"/>
  <c r="I33" i="1"/>
  <c r="I30" i="1"/>
  <c r="I26" i="1"/>
  <c r="I21" i="1"/>
</calcChain>
</file>

<file path=xl/sharedStrings.xml><?xml version="1.0" encoding="utf-8"?>
<sst xmlns="http://schemas.openxmlformats.org/spreadsheetml/2006/main" count="442" uniqueCount="131">
  <si>
    <t>№ п/п</t>
  </si>
  <si>
    <t>Наименование хозяйствующего субъекта</t>
  </si>
  <si>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</si>
  <si>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</si>
  <si>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Принадлежность (субъект РФ или муниципалитет)</t>
  </si>
  <si>
    <t>Муниципальное образование</t>
  </si>
  <si>
    <t>Объем оказанных услуг (абс., нат. выражение)</t>
  </si>
  <si>
    <t>Единицы измерения объема оказанных услуг в абс., нат. выражении</t>
  </si>
  <si>
    <t>Объем оказанных услуг в стоимостном выражении, руб.</t>
  </si>
  <si>
    <t>Рыночная доля хозяйствующего субъекта в натуральном выражении от объема рынка предприятий данного перечня (по объемам реализованных товаров/ работ/ услуг), %</t>
  </si>
  <si>
    <t>Рыночная доля хозяйствующего субъекта в стоимостном выражении от объема рынка предприятий данного перечня (по выручке от реализации товаров/ работ/ услуг), %</t>
  </si>
  <si>
    <t>Приложение</t>
  </si>
  <si>
    <t>Суммарный объем государственного (со стороны субъекта РФ и муниципальных образований) финансирования хозяйствующего субъекта на 01.10.2022, в рублях</t>
  </si>
  <si>
    <t>Муниципальное бюджетное учреждение культуры Дмитриевского сельсовета</t>
  </si>
  <si>
    <t>муниципалитет</t>
  </si>
  <si>
    <t>Татарский</t>
  </si>
  <si>
    <t>рынок услуг в сфере культуры</t>
  </si>
  <si>
    <t>посещений</t>
  </si>
  <si>
    <t>Муниципальное бюджетное учреждение культуры Зубовского сельсовета</t>
  </si>
  <si>
    <t>Муниципальное бюджетное учреждение культуры Казаткульского сельсовета</t>
  </si>
  <si>
    <t>Муниципальное бюджетное учреждение культуры Казачемысского сельсовета</t>
  </si>
  <si>
    <t>Муниципальное бюджетное учреждение культуры Киевского сельсовета</t>
  </si>
  <si>
    <t>Муниципальное бюджетное учреждение культуры Козловского сельсовета</t>
  </si>
  <si>
    <t>Муниципальное бюджетное учреждение культуры Константиновского сельсовета</t>
  </si>
  <si>
    <t>Муниципальное бюджетное учреждение культуры Кочневского сельсовета</t>
  </si>
  <si>
    <t>Муниципальное бюджетное учреждение культуры Красноярского сельсовета</t>
  </si>
  <si>
    <t>Муниципальное бюджетное учреждение культуры Лопатинского сельсовета</t>
  </si>
  <si>
    <t>Муниципальное бюджетное учреждение культуры Никулинского сельсовета</t>
  </si>
  <si>
    <t>Муниципальное бюджетное учреждение культуры Николаевского сельсовета</t>
  </si>
  <si>
    <t>Муниципальное бюджетное учреждение культуры Новомихайловского сельсовета</t>
  </si>
  <si>
    <t>Муниципальное бюджетное учреждение культуры Новопервомайского сельсовета</t>
  </si>
  <si>
    <t>Муниципальное бюджетное учреждение культуры Неудачинского сельсовета</t>
  </si>
  <si>
    <t>Муниципальное бюджетное учреждение культуры 2-го Новотроицкого сельсовета</t>
  </si>
  <si>
    <t>Муниципальное бюджетное учреждение культуры Новопокровского сельсовета</t>
  </si>
  <si>
    <t>Муниципальное бюджетное учреждение культуры Орловского сельсовета</t>
  </si>
  <si>
    <t>Муниципальное бюджетное учреждение культуры Северотатарского сельсовета</t>
  </si>
  <si>
    <t>Муниципальное бюджетное учреждение культуры Увальского сельсовета</t>
  </si>
  <si>
    <t>Муниципальное бюджетное учреждение культуры Ускюльского сельсовета</t>
  </si>
  <si>
    <t>Муниципальное бюджетное учреждение культуры "Городской Дом культуры" г. Татарска</t>
  </si>
  <si>
    <t>Муниципальное бюджетное учреждение культуры "Историко-краеведческий музей им. Н.Я. Савченко"</t>
  </si>
  <si>
    <t>Районное муниципальное казенное учреждение культуры "Татарская централизованная библиотечная система"</t>
  </si>
  <si>
    <t>Муниципальное автономное учреждение районный Дом культуры "Родина"</t>
  </si>
  <si>
    <t>ГБУЗ НСО "Татарская ЦРБ"</t>
  </si>
  <si>
    <t>Новосибирская область</t>
  </si>
  <si>
    <t>Данные в натуральном выражении по объему медицинских услуг не ведутся</t>
  </si>
  <si>
    <t>дополнительное образование</t>
  </si>
  <si>
    <t>учащихся</t>
  </si>
  <si>
    <t>МАУ "КСС" Татарского района Новосибирской области</t>
  </si>
  <si>
    <t xml:space="preserve">Татарский </t>
  </si>
  <si>
    <t>спортивные объекты</t>
  </si>
  <si>
    <t>ГБУ НСО "Управление ветеринарии Татарского района Новосибирской области"</t>
  </si>
  <si>
    <t>Ветеринарные услуги</t>
  </si>
  <si>
    <t>среднее профессиональное образование</t>
  </si>
  <si>
    <t>МУП ЖКХ Татарского районва</t>
  </si>
  <si>
    <t>теплоснабжение</t>
  </si>
  <si>
    <t>Гкал</t>
  </si>
  <si>
    <t>ГАУ НСО "Татарский лесхоз"</t>
  </si>
  <si>
    <t>Обработка древисины, изготовление изделий из дерева</t>
  </si>
  <si>
    <t>тыс.м3</t>
  </si>
  <si>
    <t>МКДОУ - детский сад "Лучик" с.Дмитриевка</t>
  </si>
  <si>
    <t>воспитанников</t>
  </si>
  <si>
    <t>МКДОУ - детский сад "Берёзка" с.Киевка</t>
  </si>
  <si>
    <t>МКДОУ - детский сад "Березка" с.Новомихайловка</t>
  </si>
  <si>
    <t>МКДОУ - детский сад "Муравей" с.Новопервомайское</t>
  </si>
  <si>
    <t>МКДОУ - детский сад "Солнышко" с.Северотатарское</t>
  </si>
  <si>
    <t>МКДОУ - детский сад № 1 г. Татарска</t>
  </si>
  <si>
    <t>МКДОУ - детский сад № 2 г. Татарска</t>
  </si>
  <si>
    <t>МКДОУ - детский сад № 5 г. Татарска</t>
  </si>
  <si>
    <t>МКДОУ - детский сад № 6 г. Татарска</t>
  </si>
  <si>
    <t>МКДОУ - детский сад № 7 г. Татарска</t>
  </si>
  <si>
    <t>МКДОУ - детский сад № 8 г. Татарска</t>
  </si>
  <si>
    <t>МКДОУ детский сад № 10 г. Татарска</t>
  </si>
  <si>
    <t>МКДОУ детский сад № 12 г. Татарска</t>
  </si>
  <si>
    <t>МБОУ   Дмитриевская СОШ</t>
  </si>
  <si>
    <t>общее</t>
  </si>
  <si>
    <t>МБОУ  Зубовская СОШ</t>
  </si>
  <si>
    <t>МБОУ   Казаткульская СОШ им. И.А. Волкова</t>
  </si>
  <si>
    <t>МБОУ Казачемысская СОШ</t>
  </si>
  <si>
    <t>МБОУ  Киевская СОШ</t>
  </si>
  <si>
    <t>МБОУ  Козловская СОШ им. А.М. Грязнова</t>
  </si>
  <si>
    <t>МБОУ  Константиновская СОШ им. Н.И. Юрченко</t>
  </si>
  <si>
    <t xml:space="preserve">МБОУ  Кочневская СОШ </t>
  </si>
  <si>
    <t>МБОУ  Красноярская СОШ</t>
  </si>
  <si>
    <t>МБОУ  Лопатинская СОШ</t>
  </si>
  <si>
    <t>МБОУ Неудачинская СОШ</t>
  </si>
  <si>
    <t xml:space="preserve">МБОУ Николаевская СОШ им. Г.Е. Кучерявого </t>
  </si>
  <si>
    <t xml:space="preserve">МБОУ Никулинская СОШ </t>
  </si>
  <si>
    <t>МБОУ Новомихайловская СОШ</t>
  </si>
  <si>
    <t>МБОУ Новопокровская СОШ им. Г.Ф. Байдукова</t>
  </si>
  <si>
    <t>МБОУ Новотроицкая СОШ</t>
  </si>
  <si>
    <t>МБОУ Орловская СОШ</t>
  </si>
  <si>
    <t>МБОУ Первомайская СОШ им. А.С. Ерёмина</t>
  </si>
  <si>
    <t>МБОУ Первомихайловская СОШ</t>
  </si>
  <si>
    <t>МБОУ Северотатарская СОШ</t>
  </si>
  <si>
    <t>МБОУ Увальская СОШ</t>
  </si>
  <si>
    <t>МБОУ  Ускюльская СОШ</t>
  </si>
  <si>
    <t>МБОУ  Успенская СОШ им. Н.З. Горбатенко</t>
  </si>
  <si>
    <t>МБОУ СОШ № 2</t>
  </si>
  <si>
    <t>МБОУ СОШ № 3</t>
  </si>
  <si>
    <t>МБОУ СОШ № 4</t>
  </si>
  <si>
    <t>МБОУ СОШ № 5</t>
  </si>
  <si>
    <t>МБОУ СОШ № 9</t>
  </si>
  <si>
    <t>МБОУ СОШ № 10</t>
  </si>
  <si>
    <t xml:space="preserve"> МБОУ - лицей</t>
  </si>
  <si>
    <t>МБОУ школа-интернат</t>
  </si>
  <si>
    <t>МБУ ДО ЦДТ</t>
  </si>
  <si>
    <t>МБУ ДО ДЮСШ</t>
  </si>
  <si>
    <t>МБУ ДО ДООЛ "Солнечный"</t>
  </si>
  <si>
    <t>дошкольное образование</t>
  </si>
  <si>
    <t>МКУ ДШИ Радуга</t>
  </si>
  <si>
    <t>6 214 100,00</t>
  </si>
  <si>
    <t>ХВС</t>
  </si>
  <si>
    <t>тыс. м3</t>
  </si>
  <si>
    <t>МУП Водоканал</t>
  </si>
  <si>
    <t>МУП Муниципальная управляющая компания</t>
  </si>
  <si>
    <t>рынок медицинских услуг</t>
  </si>
  <si>
    <t>водоотведение</t>
  </si>
  <si>
    <t>ГАПОУ НСО "Татарский политехнический колледж"</t>
  </si>
  <si>
    <t>ГАПОУ НСО "Татарский педагогический колледж"</t>
  </si>
  <si>
    <t>м2</t>
  </si>
  <si>
    <t>управление многоквартирными домами</t>
  </si>
  <si>
    <t>итого</t>
  </si>
  <si>
    <t>Школы</t>
  </si>
  <si>
    <t>Детские сады</t>
  </si>
  <si>
    <t>Учреждения культуры</t>
  </si>
  <si>
    <t>Учреждения дополнительного образования</t>
  </si>
  <si>
    <t>Теплоснабжающие организации</t>
  </si>
  <si>
    <t>Водоснабжающие организации</t>
  </si>
  <si>
    <t>Учреждения проф образования</t>
  </si>
  <si>
    <t>воспитанники</t>
  </si>
  <si>
    <t xml:space="preserve">Информация по хозяйствующим субъектам, доля участия субъекта РФ или муниципального образования в которых
 составляет 50 и более процентов в 2022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</si>
</sst>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0" borderId="0" xfId="0" applyFont="1"/>
    <xf numFmtId="49" fontId="9" fillId="3" borderId="7" xfId="0" applyNumberFormat="1" applyFont="1" applyFill="1" applyBorder="1" applyAlignment="1">
      <alignment horizontal="left" wrapText="1"/>
    </xf>
    <xf numFmtId="0" fontId="10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Fill="1" applyBorder="1"/>
    <xf numFmtId="49" fontId="9" fillId="3" borderId="6" xfId="0" applyNumberFormat="1" applyFont="1" applyFill="1" applyBorder="1" applyAlignment="1">
      <alignment horizontal="left" wrapText="1"/>
    </xf>
    <xf numFmtId="0" fontId="11" fillId="0" borderId="5" xfId="0" applyFont="1" applyBorder="1"/>
    <xf numFmtId="49" fontId="9" fillId="3" borderId="4" xfId="0" applyNumberFormat="1" applyFont="1" applyFill="1" applyBorder="1" applyAlignment="1">
      <alignment horizontal="left" wrapText="1"/>
    </xf>
    <xf numFmtId="0" fontId="11" fillId="0" borderId="3" xfId="0" applyFont="1" applyBorder="1"/>
    <xf numFmtId="0" fontId="5" fillId="3" borderId="1" xfId="0" applyFont="1" applyFill="1" applyBorder="1" applyAlignment="1" applyProtection="1">
      <alignment horizontal="left" vertical="top" wrapText="1"/>
    </xf>
    <xf numFmtId="164" fontId="5" fillId="3" borderId="1" xfId="0" applyNumberFormat="1" applyFont="1" applyFill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 applyProtection="1">
      <alignment horizontal="left" vertical="top" wrapText="1"/>
    </xf>
    <xf numFmtId="0" fontId="14" fillId="3" borderId="1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top" wrapText="1"/>
    </xf>
    <xf numFmtId="164" fontId="10" fillId="3" borderId="1" xfId="0" applyNumberFormat="1" applyFont="1" applyFill="1" applyBorder="1" applyAlignment="1" applyProtection="1">
      <alignment horizontal="left" vertical="top" wrapText="1"/>
    </xf>
    <xf numFmtId="0" fontId="10" fillId="3" borderId="1" xfId="0" applyNumberFormat="1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2" fontId="5" fillId="3" borderId="5" xfId="0" applyNumberFormat="1" applyFont="1" applyFill="1" applyBorder="1" applyAlignment="1" applyProtection="1">
      <alignment horizontal="left" vertical="top" wrapText="1"/>
    </xf>
    <xf numFmtId="0" fontId="6" fillId="3" borderId="6" xfId="1" applyFont="1" applyFill="1" applyBorder="1" applyAlignment="1" applyProtection="1">
      <alignment horizontal="left" vertical="top" wrapText="1"/>
    </xf>
    <xf numFmtId="2" fontId="10" fillId="3" borderId="1" xfId="0" applyNumberFormat="1" applyFont="1" applyFill="1" applyBorder="1" applyAlignment="1">
      <alignment horizontal="right" wrapText="1"/>
    </xf>
    <xf numFmtId="2" fontId="5" fillId="3" borderId="5" xfId="0" applyNumberFormat="1" applyFont="1" applyFill="1" applyBorder="1" applyAlignment="1" applyProtection="1">
      <alignment horizontal="right" wrapText="1"/>
    </xf>
    <xf numFmtId="0" fontId="9" fillId="3" borderId="1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left"/>
    </xf>
    <xf numFmtId="0" fontId="9" fillId="3" borderId="1" xfId="0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0" fontId="0" fillId="3" borderId="1" xfId="0" applyFill="1" applyBorder="1"/>
    <xf numFmtId="0" fontId="11" fillId="3" borderId="0" xfId="0" applyFont="1" applyFill="1"/>
    <xf numFmtId="2" fontId="10" fillId="3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wrapText="1"/>
    </xf>
    <xf numFmtId="0" fontId="11" fillId="3" borderId="0" xfId="0" applyFont="1" applyFill="1" applyAlignment="1">
      <alignment horizontal="right"/>
    </xf>
    <xf numFmtId="4" fontId="10" fillId="3" borderId="3" xfId="0" applyNumberFormat="1" applyFont="1" applyFill="1" applyBorder="1" applyAlignment="1">
      <alignment horizontal="right" vertical="center"/>
    </xf>
    <xf numFmtId="2" fontId="5" fillId="3" borderId="5" xfId="0" applyNumberFormat="1" applyFont="1" applyFill="1" applyBorder="1" applyAlignment="1" applyProtection="1">
      <alignment horizontal="left" vertical="top"/>
    </xf>
    <xf numFmtId="2" fontId="10" fillId="3" borderId="1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 applyProtection="1">
      <alignment horizontal="right" wrapText="1"/>
    </xf>
    <xf numFmtId="4" fontId="9" fillId="3" borderId="1" xfId="0" applyNumberFormat="1" applyFont="1" applyFill="1" applyBorder="1" applyAlignment="1">
      <alignment vertical="center" wrapText="1"/>
    </xf>
    <xf numFmtId="165" fontId="10" fillId="3" borderId="1" xfId="0" applyNumberFormat="1" applyFont="1" applyFill="1" applyBorder="1" applyAlignment="1">
      <alignment vertical="center" wrapText="1"/>
    </xf>
    <xf numFmtId="0" fontId="9" fillId="3" borderId="1" xfId="1" applyFont="1" applyFill="1" applyBorder="1" applyAlignment="1">
      <alignment horizontal="left" wrapText="1"/>
    </xf>
    <xf numFmtId="164" fontId="10" fillId="3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11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vertical="center"/>
    </xf>
    <xf numFmtId="0" fontId="11" fillId="0" borderId="1" xfId="0" applyFont="1" applyBorder="1"/>
    <xf numFmtId="164" fontId="10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6" fillId="3" borderId="1" xfId="0" applyFont="1" applyFill="1" applyBorder="1" applyAlignment="1" applyProtection="1">
      <alignment horizontal="left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2" fontId="6" fillId="3" borderId="5" xfId="0" applyNumberFormat="1" applyFont="1" applyFill="1" applyBorder="1" applyAlignment="1" applyProtection="1">
      <alignment horizontal="left" vertical="top" wrapText="1"/>
    </xf>
    <xf numFmtId="2" fontId="6" fillId="3" borderId="5" xfId="0" applyNumberFormat="1" applyFont="1" applyFill="1" applyBorder="1" applyAlignment="1" applyProtection="1">
      <alignment horizontal="right" wrapText="1"/>
    </xf>
    <xf numFmtId="0" fontId="15" fillId="0" borderId="0" xfId="0" applyFont="1" applyProtection="1">
      <protection locked="0"/>
    </xf>
    <xf numFmtId="0" fontId="8" fillId="0" borderId="1" xfId="0" applyNumberFormat="1" applyFont="1" applyBorder="1" applyAlignment="1">
      <alignment vertical="center" wrapText="1"/>
    </xf>
    <xf numFmtId="2" fontId="9" fillId="3" borderId="3" xfId="0" applyNumberFormat="1" applyFont="1" applyFill="1" applyBorder="1" applyAlignment="1" applyProtection="1">
      <alignment horizontal="left" vertical="top" wrapText="1"/>
      <protection locked="0"/>
    </xf>
    <xf numFmtId="2" fontId="10" fillId="3" borderId="1" xfId="0" applyNumberFormat="1" applyFont="1" applyFill="1" applyBorder="1" applyAlignment="1" applyProtection="1">
      <alignment horizontal="left" vertical="top" wrapText="1"/>
    </xf>
    <xf numFmtId="2" fontId="10" fillId="3" borderId="1" xfId="0" applyNumberFormat="1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2" fontId="13" fillId="3" borderId="1" xfId="0" applyNumberFormat="1" applyFont="1" applyFill="1" applyBorder="1" applyAlignment="1" applyProtection="1">
      <alignment horizontal="left" vertical="top" wrapText="1"/>
    </xf>
    <xf numFmtId="2" fontId="5" fillId="3" borderId="1" xfId="0" applyNumberFormat="1" applyFont="1" applyFill="1" applyBorder="1" applyAlignment="1" applyProtection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0" fontId="5" fillId="3" borderId="5" xfId="0" applyNumberFormat="1" applyFont="1" applyFill="1" applyBorder="1" applyAlignment="1" applyProtection="1">
      <alignment horizontal="right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/>
    </xf>
    <xf numFmtId="2" fontId="0" fillId="0" borderId="0" xfId="0" applyNumberFormat="1" applyProtection="1">
      <protection locked="0"/>
    </xf>
    <xf numFmtId="2" fontId="3" fillId="2" borderId="3" xfId="0" applyNumberFormat="1" applyFont="1" applyFill="1" applyBorder="1" applyAlignment="1" applyProtection="1">
      <alignment horizontal="left" vertical="top" wrapText="1"/>
      <protection locked="0"/>
    </xf>
    <xf numFmtId="0" fontId="10" fillId="3" borderId="1" xfId="0" applyNumberFormat="1" applyFont="1" applyFill="1" applyBorder="1" applyAlignment="1">
      <alignment vertical="center" wrapText="1"/>
    </xf>
    <xf numFmtId="2" fontId="11" fillId="3" borderId="0" xfId="0" applyNumberFormat="1" applyFont="1" applyFill="1" applyAlignment="1">
      <alignment horizontal="right"/>
    </xf>
    <xf numFmtId="0" fontId="1" fillId="0" borderId="0" xfId="0" applyFont="1" applyAlignment="1" applyProtection="1">
      <alignment horizontal="center" wrapText="1"/>
      <protection locked="0"/>
    </xf>
  </cellXfs>
  <cellStyles count="2">
    <cellStyle name="Обычный" xfId="0" builtinId="0"/>
    <cellStyle name="Обычный_Детсады" xfId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6" formatCode="0.0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6" formatCode="0.0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theme="2" tint="-9.9948118533890809E-2"/>
        </patternFill>
      </fill>
    </dxf>
  </dxfs>
  <tableStyles count="1" defaultTableStyle="TableStyleMedium2" defaultPivotStyle="PivotStyleLight16">
    <tableStyle name="Стиль таблицы 1" pivot="0" count="1">
      <tableStyleElement type="headerRow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5:L88" totalsRowShown="0" headerRowDxfId="28" dataDxfId="26" headerRowBorderDxfId="27" tableBorderDxfId="25" totalsRowBorderDxfId="24">
  <tableColumns count="12">
    <tableColumn id="1" name="№ п/п" dataDxfId="23" totalsRowDxfId="22"/>
    <tableColumn id="2" name="Наименование хозяйствующего субъекта" dataDxfId="21" totalsRowDxfId="20" dataCellStyle="Обычный_Детсады"/>
    <tableColumn id="3" name="Принадлежность (субъект РФ или муниципалитет)" dataDxfId="19" totalsRowDxfId="18"/>
    <tableColumn id="4" name="Муниципальное образование" dataDxfId="17" totalsRowDxfId="16"/>
    <tableColumn id="5" name="Суммарная доля участия (собственности) государства (субъекта РФ и муниципалитетов) в хозяйствующем субъекте, в процентах" dataDxfId="15" totalsRowDxfId="14"/>
    <tableColumn id="6" name="Наименование рынка присутствия хозяйствующего субъекта" dataDxfId="13" totalsRowDxfId="12"/>
    <tableColumn id="7" name="Объем оказанных услуг (абс., нат. выражение)" dataDxfId="11" totalsRowDxfId="10"/>
    <tableColumn id="8" name="Единицы измерения объема оказанных услуг в абс., нат. выражении" dataDxfId="9" totalsRowDxfId="8"/>
    <tableColumn id="9" name="Объем оказанных услуг в стоимостном выражении, руб." dataDxfId="7" totalsRowDxfId="6"/>
    <tableColumn id="10" name="Рыночная доля хозяйствующего субъекта в натуральном выражении от объема рынка предприятий данного перечня (по объемам реализованных товаров/ работ/ услуг), %" dataDxfId="5" totalsRowDxfId="4">
      <calculatedColumnFormula>(G6*100)/234782</calculatedColumnFormula>
    </tableColumn>
    <tableColumn id="11" name="Рыночная доля хозяйствующего субъекта в стоимостном выражении от объема рынка предприятий данного перечня (по выручке от реализации товаров/ работ/ услуг), %" dataDxfId="3" totalsRowDxfId="2">
      <calculatedColumnFormula>(I6*100)/4815986.58</calculatedColumnFormula>
    </tableColumn>
    <tableColumn id="12" name="Суммарный объем государственного (со стороны субъекта РФ и муниципальных образований) финансирования хозяйствующего субъекта на 01.10.2022, в рублях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zoomScale="80" zoomScaleNormal="80" workbookViewId="0">
      <selection activeCell="H8" sqref="H8"/>
    </sheetView>
  </sheetViews>
  <sheetFormatPr defaultRowHeight="15" x14ac:dyDescent="0.25"/>
  <cols>
    <col min="1" max="1" width="6.5703125" style="1" customWidth="1"/>
    <col min="2" max="2" width="55.5703125" style="1" customWidth="1"/>
    <col min="3" max="3" width="16.85546875" style="1" customWidth="1"/>
    <col min="4" max="4" width="16" style="1" customWidth="1"/>
    <col min="5" max="5" width="17.85546875" style="1" customWidth="1"/>
    <col min="6" max="6" width="30.7109375" style="1" customWidth="1"/>
    <col min="7" max="7" width="11.42578125" style="1" customWidth="1"/>
    <col min="8" max="8" width="13.28515625" style="1" customWidth="1"/>
    <col min="9" max="9" width="17.85546875" style="1" customWidth="1"/>
    <col min="10" max="10" width="19" style="1" customWidth="1"/>
    <col min="11" max="11" width="19" style="81" customWidth="1"/>
    <col min="12" max="12" width="16.28515625" style="1" customWidth="1"/>
    <col min="13" max="16384" width="9.140625" style="1"/>
  </cols>
  <sheetData>
    <row r="1" spans="1:12" x14ac:dyDescent="0.25">
      <c r="L1" s="1" t="s">
        <v>11</v>
      </c>
    </row>
    <row r="3" spans="1:12" ht="39" customHeight="1" x14ac:dyDescent="0.3">
      <c r="A3" s="85" t="s">
        <v>130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5" spans="1:12" s="5" customFormat="1" ht="236.25" x14ac:dyDescent="0.25">
      <c r="A5" s="2" t="s">
        <v>0</v>
      </c>
      <c r="B5" s="3" t="s">
        <v>1</v>
      </c>
      <c r="C5" s="3" t="s">
        <v>4</v>
      </c>
      <c r="D5" s="3" t="s">
        <v>5</v>
      </c>
      <c r="E5" s="3" t="s">
        <v>2</v>
      </c>
      <c r="F5" s="3" t="s">
        <v>3</v>
      </c>
      <c r="G5" s="3" t="s">
        <v>6</v>
      </c>
      <c r="H5" s="3" t="s">
        <v>7</v>
      </c>
      <c r="I5" s="3" t="s">
        <v>8</v>
      </c>
      <c r="J5" s="3" t="s">
        <v>9</v>
      </c>
      <c r="K5" s="82" t="s">
        <v>10</v>
      </c>
      <c r="L5" s="4" t="s">
        <v>12</v>
      </c>
    </row>
    <row r="6" spans="1:12" s="5" customFormat="1" ht="30" x14ac:dyDescent="0.25">
      <c r="A6" s="25">
        <v>1</v>
      </c>
      <c r="B6" s="13" t="s">
        <v>59</v>
      </c>
      <c r="C6" s="26" t="s">
        <v>14</v>
      </c>
      <c r="D6" s="26" t="s">
        <v>15</v>
      </c>
      <c r="E6" s="27">
        <v>100</v>
      </c>
      <c r="F6" s="27" t="s">
        <v>108</v>
      </c>
      <c r="G6" s="15">
        <v>21</v>
      </c>
      <c r="H6" s="28" t="s">
        <v>60</v>
      </c>
      <c r="I6" s="15">
        <v>4243326.8099999996</v>
      </c>
      <c r="J6" s="71">
        <f t="shared" ref="J6:J18" si="0">(G6/1117)*100</f>
        <v>1.8800358102059087</v>
      </c>
      <c r="K6" s="71">
        <f>(I6/146920471.7)*100</f>
        <v>2.8881794081525536</v>
      </c>
      <c r="L6" s="15">
        <v>4243326.8099999996</v>
      </c>
    </row>
    <row r="7" spans="1:12" s="8" customFormat="1" ht="30" x14ac:dyDescent="0.25">
      <c r="A7" s="29">
        <v>2</v>
      </c>
      <c r="B7" s="13" t="s">
        <v>61</v>
      </c>
      <c r="C7" s="26" t="s">
        <v>14</v>
      </c>
      <c r="D7" s="26" t="s">
        <v>15</v>
      </c>
      <c r="E7" s="27">
        <v>100</v>
      </c>
      <c r="F7" s="27" t="s">
        <v>108</v>
      </c>
      <c r="G7" s="15">
        <v>38</v>
      </c>
      <c r="H7" s="28" t="s">
        <v>60</v>
      </c>
      <c r="I7" s="15">
        <v>4546479.8</v>
      </c>
      <c r="J7" s="70">
        <f t="shared" si="0"/>
        <v>3.4019695613249774</v>
      </c>
      <c r="K7" s="71">
        <f t="shared" ref="K7:K18" si="1">(I7/146920471.7)*100</f>
        <v>3.0945175627284622</v>
      </c>
      <c r="L7" s="15">
        <v>4546479.8</v>
      </c>
    </row>
    <row r="8" spans="1:12" s="8" customFormat="1" ht="30" x14ac:dyDescent="0.25">
      <c r="A8" s="25">
        <v>3</v>
      </c>
      <c r="B8" s="13" t="s">
        <v>62</v>
      </c>
      <c r="C8" s="26" t="s">
        <v>14</v>
      </c>
      <c r="D8" s="26" t="s">
        <v>15</v>
      </c>
      <c r="E8" s="27">
        <v>100</v>
      </c>
      <c r="F8" s="27" t="s">
        <v>108</v>
      </c>
      <c r="G8" s="15">
        <v>28</v>
      </c>
      <c r="H8" s="28" t="s">
        <v>60</v>
      </c>
      <c r="I8" s="15">
        <v>4863275.53</v>
      </c>
      <c r="J8" s="72">
        <f t="shared" si="0"/>
        <v>2.5067144136078783</v>
      </c>
      <c r="K8" s="71">
        <f t="shared" si="1"/>
        <v>3.3101415165140669</v>
      </c>
      <c r="L8" s="69">
        <v>4863275.53</v>
      </c>
    </row>
    <row r="9" spans="1:12" s="8" customFormat="1" ht="30" x14ac:dyDescent="0.25">
      <c r="A9" s="29">
        <v>4</v>
      </c>
      <c r="B9" s="13" t="s">
        <v>63</v>
      </c>
      <c r="C9" s="26" t="s">
        <v>14</v>
      </c>
      <c r="D9" s="26" t="s">
        <v>15</v>
      </c>
      <c r="E9" s="27">
        <v>100</v>
      </c>
      <c r="F9" s="27" t="s">
        <v>108</v>
      </c>
      <c r="G9" s="15">
        <v>28</v>
      </c>
      <c r="H9" s="28" t="s">
        <v>60</v>
      </c>
      <c r="I9" s="15">
        <v>4364830.34</v>
      </c>
      <c r="J9" s="72">
        <f t="shared" si="0"/>
        <v>2.5067144136078783</v>
      </c>
      <c r="K9" s="71">
        <f t="shared" si="1"/>
        <v>2.9708796122793828</v>
      </c>
      <c r="L9" s="15">
        <v>4364830.34</v>
      </c>
    </row>
    <row r="10" spans="1:12" s="8" customFormat="1" ht="30" x14ac:dyDescent="0.25">
      <c r="A10" s="25">
        <v>5</v>
      </c>
      <c r="B10" s="13" t="s">
        <v>64</v>
      </c>
      <c r="C10" s="26" t="s">
        <v>14</v>
      </c>
      <c r="D10" s="26" t="s">
        <v>15</v>
      </c>
      <c r="E10" s="27">
        <v>100</v>
      </c>
      <c r="F10" s="27" t="s">
        <v>108</v>
      </c>
      <c r="G10" s="15">
        <v>39</v>
      </c>
      <c r="H10" s="28" t="s">
        <v>60</v>
      </c>
      <c r="I10" s="15">
        <v>6935614.71</v>
      </c>
      <c r="J10" s="72">
        <f t="shared" si="0"/>
        <v>3.4914950760966872</v>
      </c>
      <c r="K10" s="71">
        <f t="shared" si="1"/>
        <v>4.7206591632526056</v>
      </c>
      <c r="L10" s="15">
        <v>6935614.71</v>
      </c>
    </row>
    <row r="11" spans="1:12" s="8" customFormat="1" ht="30" x14ac:dyDescent="0.25">
      <c r="A11" s="29">
        <v>6</v>
      </c>
      <c r="B11" s="13" t="s">
        <v>65</v>
      </c>
      <c r="C11" s="26" t="s">
        <v>14</v>
      </c>
      <c r="D11" s="26" t="s">
        <v>15</v>
      </c>
      <c r="E11" s="27">
        <v>100</v>
      </c>
      <c r="F11" s="27" t="s">
        <v>108</v>
      </c>
      <c r="G11" s="15">
        <v>89</v>
      </c>
      <c r="H11" s="28" t="s">
        <v>60</v>
      </c>
      <c r="I11" s="15">
        <v>10997566.5</v>
      </c>
      <c r="J11" s="72">
        <f t="shared" si="0"/>
        <v>7.9677708146821846</v>
      </c>
      <c r="K11" s="71">
        <f t="shared" si="1"/>
        <v>7.485387415891342</v>
      </c>
      <c r="L11" s="15">
        <v>10997566.6</v>
      </c>
    </row>
    <row r="12" spans="1:12" s="8" customFormat="1" ht="30" x14ac:dyDescent="0.25">
      <c r="A12" s="25">
        <v>7</v>
      </c>
      <c r="B12" s="13" t="s">
        <v>66</v>
      </c>
      <c r="C12" s="26" t="s">
        <v>14</v>
      </c>
      <c r="D12" s="26" t="s">
        <v>15</v>
      </c>
      <c r="E12" s="27">
        <v>100</v>
      </c>
      <c r="F12" s="27" t="s">
        <v>108</v>
      </c>
      <c r="G12" s="15">
        <v>102</v>
      </c>
      <c r="H12" s="28" t="s">
        <v>60</v>
      </c>
      <c r="I12" s="15">
        <v>2801171.6</v>
      </c>
      <c r="J12" s="72">
        <f t="shared" si="0"/>
        <v>9.1316025067144135</v>
      </c>
      <c r="K12" s="71">
        <f t="shared" si="1"/>
        <v>1.9065903938286908</v>
      </c>
      <c r="L12" s="15">
        <v>2801171.6</v>
      </c>
    </row>
    <row r="13" spans="1:12" s="8" customFormat="1" ht="30" x14ac:dyDescent="0.25">
      <c r="A13" s="29">
        <v>8</v>
      </c>
      <c r="B13" s="13" t="s">
        <v>67</v>
      </c>
      <c r="C13" s="26" t="s">
        <v>14</v>
      </c>
      <c r="D13" s="26" t="s">
        <v>15</v>
      </c>
      <c r="E13" s="27">
        <v>100</v>
      </c>
      <c r="F13" s="27" t="s">
        <v>108</v>
      </c>
      <c r="G13" s="16">
        <v>111</v>
      </c>
      <c r="H13" s="28" t="s">
        <v>60</v>
      </c>
      <c r="I13" s="16">
        <v>12371988.09</v>
      </c>
      <c r="J13" s="72">
        <f t="shared" si="0"/>
        <v>9.9373321396598033</v>
      </c>
      <c r="K13" s="71">
        <f t="shared" si="1"/>
        <v>8.4208741959817708</v>
      </c>
      <c r="L13" s="16">
        <v>12371988.09</v>
      </c>
    </row>
    <row r="14" spans="1:12" s="8" customFormat="1" ht="30" x14ac:dyDescent="0.25">
      <c r="A14" s="25">
        <v>9</v>
      </c>
      <c r="B14" s="13" t="s">
        <v>68</v>
      </c>
      <c r="C14" s="26" t="s">
        <v>14</v>
      </c>
      <c r="D14" s="26" t="s">
        <v>15</v>
      </c>
      <c r="E14" s="27">
        <v>100</v>
      </c>
      <c r="F14" s="27" t="s">
        <v>108</v>
      </c>
      <c r="G14" s="16">
        <v>188</v>
      </c>
      <c r="H14" s="28" t="s">
        <v>60</v>
      </c>
      <c r="I14" s="16">
        <v>26238061.77</v>
      </c>
      <c r="J14" s="72">
        <f t="shared" si="0"/>
        <v>16.830796777081471</v>
      </c>
      <c r="K14" s="71">
        <f t="shared" si="1"/>
        <v>17.858683317853792</v>
      </c>
      <c r="L14" s="16">
        <v>26238061.77</v>
      </c>
    </row>
    <row r="15" spans="1:12" s="8" customFormat="1" ht="30" x14ac:dyDescent="0.25">
      <c r="A15" s="29">
        <v>10</v>
      </c>
      <c r="B15" s="13" t="s">
        <v>69</v>
      </c>
      <c r="C15" s="26" t="s">
        <v>14</v>
      </c>
      <c r="D15" s="26" t="s">
        <v>15</v>
      </c>
      <c r="E15" s="27">
        <v>100</v>
      </c>
      <c r="F15" s="27" t="s">
        <v>108</v>
      </c>
      <c r="G15" s="16">
        <v>91</v>
      </c>
      <c r="H15" s="28" t="s">
        <v>60</v>
      </c>
      <c r="I15" s="16">
        <v>13846716.26</v>
      </c>
      <c r="J15" s="72">
        <f t="shared" si="0"/>
        <v>8.1468218442256042</v>
      </c>
      <c r="K15" s="71">
        <f t="shared" si="1"/>
        <v>9.4246336809167754</v>
      </c>
      <c r="L15" s="57">
        <v>13846716.26</v>
      </c>
    </row>
    <row r="16" spans="1:12" s="8" customFormat="1" ht="30" x14ac:dyDescent="0.25">
      <c r="A16" s="25">
        <v>11</v>
      </c>
      <c r="B16" s="13" t="s">
        <v>70</v>
      </c>
      <c r="C16" s="26" t="s">
        <v>14</v>
      </c>
      <c r="D16" s="26" t="s">
        <v>15</v>
      </c>
      <c r="E16" s="27">
        <v>100</v>
      </c>
      <c r="F16" s="27" t="s">
        <v>108</v>
      </c>
      <c r="G16" s="16">
        <v>162</v>
      </c>
      <c r="H16" s="28" t="s">
        <v>60</v>
      </c>
      <c r="I16" s="16">
        <v>21039237.850000001</v>
      </c>
      <c r="J16" s="72">
        <f t="shared" si="0"/>
        <v>14.503133393017009</v>
      </c>
      <c r="K16" s="71">
        <f t="shared" si="1"/>
        <v>14.320154030651674</v>
      </c>
      <c r="L16" s="16">
        <v>21039237.850000001</v>
      </c>
    </row>
    <row r="17" spans="1:12" s="8" customFormat="1" ht="30" x14ac:dyDescent="0.25">
      <c r="A17" s="29">
        <v>12</v>
      </c>
      <c r="B17" s="13" t="s">
        <v>71</v>
      </c>
      <c r="C17" s="26" t="s">
        <v>14</v>
      </c>
      <c r="D17" s="26" t="s">
        <v>15</v>
      </c>
      <c r="E17" s="27">
        <v>100</v>
      </c>
      <c r="F17" s="27" t="s">
        <v>108</v>
      </c>
      <c r="G17" s="16">
        <v>102</v>
      </c>
      <c r="H17" s="28" t="s">
        <v>60</v>
      </c>
      <c r="I17" s="17">
        <v>13919215.76</v>
      </c>
      <c r="J17" s="72">
        <f t="shared" si="0"/>
        <v>9.1316025067144135</v>
      </c>
      <c r="K17" s="71">
        <f t="shared" si="1"/>
        <v>9.473979765339946</v>
      </c>
      <c r="L17" s="16">
        <v>13919215.76</v>
      </c>
    </row>
    <row r="18" spans="1:12" s="8" customFormat="1" ht="30" x14ac:dyDescent="0.25">
      <c r="A18" s="25">
        <v>13</v>
      </c>
      <c r="B18" s="18" t="s">
        <v>72</v>
      </c>
      <c r="C18" s="26" t="s">
        <v>14</v>
      </c>
      <c r="D18" s="26" t="s">
        <v>15</v>
      </c>
      <c r="E18" s="27">
        <v>100</v>
      </c>
      <c r="F18" s="27" t="s">
        <v>108</v>
      </c>
      <c r="G18" s="19">
        <v>118</v>
      </c>
      <c r="H18" s="28" t="s">
        <v>60</v>
      </c>
      <c r="I18" s="19">
        <v>20752986.66</v>
      </c>
      <c r="J18" s="72">
        <f t="shared" si="0"/>
        <v>10.564010743061774</v>
      </c>
      <c r="K18" s="71">
        <f t="shared" si="1"/>
        <v>14.125319922996137</v>
      </c>
      <c r="L18" s="19">
        <v>20752986.66</v>
      </c>
    </row>
    <row r="19" spans="1:12" s="8" customFormat="1" ht="24" customHeight="1" x14ac:dyDescent="0.25">
      <c r="A19" s="29">
        <v>14</v>
      </c>
      <c r="B19" s="20" t="s">
        <v>73</v>
      </c>
      <c r="C19" s="6" t="s">
        <v>14</v>
      </c>
      <c r="D19" s="6" t="s">
        <v>15</v>
      </c>
      <c r="E19" s="7">
        <v>100</v>
      </c>
      <c r="F19" s="7" t="s">
        <v>74</v>
      </c>
      <c r="G19" s="21">
        <v>134</v>
      </c>
      <c r="H19" s="6" t="s">
        <v>46</v>
      </c>
      <c r="I19" s="21">
        <v>13281727.199999999</v>
      </c>
      <c r="J19" s="73">
        <f t="shared" ref="J19:J29" si="2">(G19/4961)*100</f>
        <v>2.7010683329973797</v>
      </c>
      <c r="K19" s="73">
        <f>(I19/590620859.5)*100</f>
        <v>2.248773809181726</v>
      </c>
      <c r="L19" s="21">
        <v>17237348.41</v>
      </c>
    </row>
    <row r="20" spans="1:12" s="8" customFormat="1" ht="15.75" x14ac:dyDescent="0.25">
      <c r="A20" s="25">
        <v>15</v>
      </c>
      <c r="B20" s="13" t="s">
        <v>75</v>
      </c>
      <c r="C20" s="6" t="s">
        <v>14</v>
      </c>
      <c r="D20" s="6" t="s">
        <v>15</v>
      </c>
      <c r="E20" s="7">
        <v>100</v>
      </c>
      <c r="F20" s="7" t="s">
        <v>74</v>
      </c>
      <c r="G20" s="16">
        <v>42</v>
      </c>
      <c r="H20" s="6" t="s">
        <v>46</v>
      </c>
      <c r="I20" s="16">
        <v>8919847.1699999999</v>
      </c>
      <c r="J20" s="73">
        <f t="shared" si="2"/>
        <v>0.84660350735738765</v>
      </c>
      <c r="K20" s="73">
        <f t="shared" ref="K20:K49" si="3">(I20/590620859.5)*100</f>
        <v>1.5102492616923904</v>
      </c>
      <c r="L20" s="16">
        <v>9247367.4800000004</v>
      </c>
    </row>
    <row r="21" spans="1:12" s="8" customFormat="1" ht="15.75" x14ac:dyDescent="0.25">
      <c r="A21" s="29">
        <v>16</v>
      </c>
      <c r="B21" s="13" t="s">
        <v>76</v>
      </c>
      <c r="C21" s="6" t="s">
        <v>14</v>
      </c>
      <c r="D21" s="6" t="s">
        <v>15</v>
      </c>
      <c r="E21" s="7">
        <v>100</v>
      </c>
      <c r="F21" s="7" t="s">
        <v>74</v>
      </c>
      <c r="G21" s="16">
        <v>79</v>
      </c>
      <c r="H21" s="6" t="s">
        <v>46</v>
      </c>
      <c r="I21" s="16">
        <f>13902726.62+120609.13</f>
        <v>14023335.75</v>
      </c>
      <c r="J21" s="73">
        <f t="shared" si="2"/>
        <v>1.592420882886515</v>
      </c>
      <c r="K21" s="73">
        <f t="shared" si="3"/>
        <v>2.3743380418144544</v>
      </c>
      <c r="L21" s="16">
        <v>16674277.23</v>
      </c>
    </row>
    <row r="22" spans="1:12" s="8" customFormat="1" ht="15.75" x14ac:dyDescent="0.25">
      <c r="A22" s="25">
        <v>17</v>
      </c>
      <c r="B22" s="13" t="s">
        <v>77</v>
      </c>
      <c r="C22" s="6" t="s">
        <v>14</v>
      </c>
      <c r="D22" s="6" t="s">
        <v>15</v>
      </c>
      <c r="E22" s="7">
        <v>100</v>
      </c>
      <c r="F22" s="7" t="s">
        <v>74</v>
      </c>
      <c r="G22" s="16">
        <v>55</v>
      </c>
      <c r="H22" s="6" t="s">
        <v>46</v>
      </c>
      <c r="I22" s="16">
        <v>12737182.140000001</v>
      </c>
      <c r="J22" s="73">
        <f t="shared" si="2"/>
        <v>1.1086474501108647</v>
      </c>
      <c r="K22" s="73">
        <f t="shared" si="3"/>
        <v>2.1565750574375033</v>
      </c>
      <c r="L22" s="16">
        <v>15468057.300000001</v>
      </c>
    </row>
    <row r="23" spans="1:12" s="8" customFormat="1" ht="15.75" x14ac:dyDescent="0.25">
      <c r="A23" s="29">
        <v>18</v>
      </c>
      <c r="B23" s="13" t="s">
        <v>78</v>
      </c>
      <c r="C23" s="6" t="s">
        <v>14</v>
      </c>
      <c r="D23" s="6" t="s">
        <v>15</v>
      </c>
      <c r="E23" s="7">
        <v>100</v>
      </c>
      <c r="F23" s="7" t="s">
        <v>74</v>
      </c>
      <c r="G23" s="16">
        <v>102</v>
      </c>
      <c r="H23" s="6" t="s">
        <v>46</v>
      </c>
      <c r="I23" s="16">
        <v>12046054.93</v>
      </c>
      <c r="J23" s="73">
        <f t="shared" si="2"/>
        <v>2.0560370892965127</v>
      </c>
      <c r="K23" s="73">
        <f t="shared" si="3"/>
        <v>2.039557989908753</v>
      </c>
      <c r="L23" s="16">
        <v>14866492.470000001</v>
      </c>
    </row>
    <row r="24" spans="1:12" s="8" customFormat="1" ht="15.75" x14ac:dyDescent="0.25">
      <c r="A24" s="25">
        <v>19</v>
      </c>
      <c r="B24" s="13" t="s">
        <v>79</v>
      </c>
      <c r="C24" s="6" t="s">
        <v>14</v>
      </c>
      <c r="D24" s="6" t="s">
        <v>15</v>
      </c>
      <c r="E24" s="7">
        <v>100</v>
      </c>
      <c r="F24" s="7" t="s">
        <v>74</v>
      </c>
      <c r="G24" s="16">
        <v>104</v>
      </c>
      <c r="H24" s="6" t="s">
        <v>46</v>
      </c>
      <c r="I24" s="16">
        <v>15199125.41</v>
      </c>
      <c r="J24" s="73">
        <f t="shared" si="2"/>
        <v>2.0963515420278167</v>
      </c>
      <c r="K24" s="73">
        <f t="shared" si="3"/>
        <v>2.5734149354066287</v>
      </c>
      <c r="L24" s="16">
        <v>17889098.48</v>
      </c>
    </row>
    <row r="25" spans="1:12" s="8" customFormat="1" ht="15.75" x14ac:dyDescent="0.25">
      <c r="A25" s="29">
        <v>20</v>
      </c>
      <c r="B25" s="13" t="s">
        <v>80</v>
      </c>
      <c r="C25" s="6" t="s">
        <v>14</v>
      </c>
      <c r="D25" s="6" t="s">
        <v>15</v>
      </c>
      <c r="E25" s="7">
        <v>100</v>
      </c>
      <c r="F25" s="7" t="s">
        <v>74</v>
      </c>
      <c r="G25" s="16">
        <v>70</v>
      </c>
      <c r="H25" s="6" t="s">
        <v>46</v>
      </c>
      <c r="I25" s="16">
        <v>13076612.550000001</v>
      </c>
      <c r="J25" s="73">
        <f t="shared" si="2"/>
        <v>1.411005845595646</v>
      </c>
      <c r="K25" s="73">
        <f t="shared" si="3"/>
        <v>2.2140451593718224</v>
      </c>
      <c r="L25" s="16">
        <v>15716583.310000001</v>
      </c>
    </row>
    <row r="26" spans="1:12" s="8" customFormat="1" ht="15.75" x14ac:dyDescent="0.25">
      <c r="A26" s="25">
        <v>21</v>
      </c>
      <c r="B26" s="13" t="s">
        <v>81</v>
      </c>
      <c r="C26" s="6" t="s">
        <v>14</v>
      </c>
      <c r="D26" s="6" t="s">
        <v>15</v>
      </c>
      <c r="E26" s="7">
        <v>100</v>
      </c>
      <c r="F26" s="7" t="s">
        <v>74</v>
      </c>
      <c r="G26" s="16">
        <v>94</v>
      </c>
      <c r="H26" s="6" t="s">
        <v>46</v>
      </c>
      <c r="I26" s="16">
        <f>14875046.97+142462.77</f>
        <v>15017509.74</v>
      </c>
      <c r="J26" s="73">
        <f t="shared" si="2"/>
        <v>1.894779278371296</v>
      </c>
      <c r="K26" s="73">
        <f t="shared" si="3"/>
        <v>2.5426649767692466</v>
      </c>
      <c r="L26" s="16">
        <v>17276073.359999999</v>
      </c>
    </row>
    <row r="27" spans="1:12" s="8" customFormat="1" ht="15.75" x14ac:dyDescent="0.25">
      <c r="A27" s="29">
        <v>22</v>
      </c>
      <c r="B27" s="13" t="s">
        <v>82</v>
      </c>
      <c r="C27" s="6" t="s">
        <v>14</v>
      </c>
      <c r="D27" s="6" t="s">
        <v>15</v>
      </c>
      <c r="E27" s="7">
        <v>100</v>
      </c>
      <c r="F27" s="7" t="s">
        <v>74</v>
      </c>
      <c r="G27" s="16">
        <v>33</v>
      </c>
      <c r="H27" s="6" t="s">
        <v>46</v>
      </c>
      <c r="I27" s="16">
        <v>9563818</v>
      </c>
      <c r="J27" s="73">
        <f t="shared" si="2"/>
        <v>0.66518847006651882</v>
      </c>
      <c r="K27" s="73">
        <f t="shared" si="3"/>
        <v>1.6192821242541975</v>
      </c>
      <c r="L27" s="16">
        <v>10004514.09</v>
      </c>
    </row>
    <row r="28" spans="1:12" s="8" customFormat="1" ht="15.75" x14ac:dyDescent="0.25">
      <c r="A28" s="25">
        <v>23</v>
      </c>
      <c r="B28" s="13" t="s">
        <v>83</v>
      </c>
      <c r="C28" s="9" t="s">
        <v>14</v>
      </c>
      <c r="D28" s="9" t="s">
        <v>15</v>
      </c>
      <c r="E28" s="10">
        <v>100</v>
      </c>
      <c r="F28" s="7" t="s">
        <v>74</v>
      </c>
      <c r="G28" s="16">
        <v>83</v>
      </c>
      <c r="H28" s="6" t="s">
        <v>46</v>
      </c>
      <c r="I28" s="16">
        <v>13326039.720000001</v>
      </c>
      <c r="J28" s="74">
        <f t="shared" si="2"/>
        <v>1.6730497883491231</v>
      </c>
      <c r="K28" s="73">
        <f t="shared" si="3"/>
        <v>2.2562765106673313</v>
      </c>
      <c r="L28" s="16">
        <v>16065121.939999999</v>
      </c>
    </row>
    <row r="29" spans="1:12" s="8" customFormat="1" ht="15.75" x14ac:dyDescent="0.25">
      <c r="A29" s="29">
        <v>24</v>
      </c>
      <c r="B29" s="13" t="s">
        <v>84</v>
      </c>
      <c r="C29" s="6" t="s">
        <v>14</v>
      </c>
      <c r="D29" s="6" t="s">
        <v>15</v>
      </c>
      <c r="E29" s="7">
        <v>100</v>
      </c>
      <c r="F29" s="7" t="s">
        <v>74</v>
      </c>
      <c r="G29" s="16">
        <v>102</v>
      </c>
      <c r="H29" s="6" t="s">
        <v>46</v>
      </c>
      <c r="I29" s="16">
        <v>15359992.09</v>
      </c>
      <c r="J29" s="73">
        <f t="shared" si="2"/>
        <v>2.0560370892965127</v>
      </c>
      <c r="K29" s="73">
        <f t="shared" si="3"/>
        <v>2.6006518129080742</v>
      </c>
      <c r="L29" s="16">
        <v>18298718.129999999</v>
      </c>
    </row>
    <row r="30" spans="1:12" s="8" customFormat="1" ht="15.75" x14ac:dyDescent="0.25">
      <c r="A30" s="25">
        <v>25</v>
      </c>
      <c r="B30" s="13" t="s">
        <v>85</v>
      </c>
      <c r="C30" s="6" t="s">
        <v>14</v>
      </c>
      <c r="D30" s="6" t="s">
        <v>15</v>
      </c>
      <c r="E30" s="7">
        <v>100</v>
      </c>
      <c r="F30" s="7" t="s">
        <v>74</v>
      </c>
      <c r="G30" s="16">
        <v>117</v>
      </c>
      <c r="H30" s="6" t="s">
        <v>46</v>
      </c>
      <c r="I30" s="16">
        <f>15390536.4+193340.05</f>
        <v>15583876.450000001</v>
      </c>
      <c r="J30" s="73">
        <f t="shared" ref="J30:J49" si="4">(G30/4961)*100</f>
        <v>2.358395484781294</v>
      </c>
      <c r="K30" s="73">
        <f t="shared" si="3"/>
        <v>2.6385584253141334</v>
      </c>
      <c r="L30" s="16">
        <v>16286005.890000001</v>
      </c>
    </row>
    <row r="31" spans="1:12" s="8" customFormat="1" ht="15.75" x14ac:dyDescent="0.25">
      <c r="A31" s="29">
        <v>26</v>
      </c>
      <c r="B31" s="13" t="s">
        <v>86</v>
      </c>
      <c r="C31" s="6" t="s">
        <v>14</v>
      </c>
      <c r="D31" s="6" t="s">
        <v>15</v>
      </c>
      <c r="E31" s="7">
        <v>100</v>
      </c>
      <c r="F31" s="7" t="s">
        <v>74</v>
      </c>
      <c r="G31" s="16">
        <v>34</v>
      </c>
      <c r="H31" s="6" t="s">
        <v>46</v>
      </c>
      <c r="I31" s="16">
        <v>101311402.45</v>
      </c>
      <c r="J31" s="73">
        <f t="shared" si="4"/>
        <v>0.68534569643217091</v>
      </c>
      <c r="K31" s="73">
        <f t="shared" si="3"/>
        <v>17.153373576369596</v>
      </c>
      <c r="L31" s="16">
        <v>10408873.41</v>
      </c>
    </row>
    <row r="32" spans="1:12" s="11" customFormat="1" ht="15.75" x14ac:dyDescent="0.25">
      <c r="A32" s="25">
        <v>27</v>
      </c>
      <c r="B32" s="13" t="s">
        <v>87</v>
      </c>
      <c r="C32" s="6" t="s">
        <v>14</v>
      </c>
      <c r="D32" s="6" t="s">
        <v>15</v>
      </c>
      <c r="E32" s="7">
        <v>100</v>
      </c>
      <c r="F32" s="7" t="s">
        <v>74</v>
      </c>
      <c r="G32" s="16">
        <v>69</v>
      </c>
      <c r="H32" s="6" t="s">
        <v>46</v>
      </c>
      <c r="I32" s="16">
        <v>9318912.3000000007</v>
      </c>
      <c r="J32" s="73">
        <f t="shared" si="4"/>
        <v>1.390848619229994</v>
      </c>
      <c r="K32" s="73">
        <f t="shared" si="3"/>
        <v>1.5778163182196245</v>
      </c>
      <c r="L32" s="16">
        <v>9930518.0099999998</v>
      </c>
    </row>
    <row r="33" spans="1:12" s="8" customFormat="1" ht="15.75" x14ac:dyDescent="0.25">
      <c r="A33" s="29">
        <v>28</v>
      </c>
      <c r="B33" s="13" t="s">
        <v>88</v>
      </c>
      <c r="C33" s="6" t="s">
        <v>14</v>
      </c>
      <c r="D33" s="6" t="s">
        <v>15</v>
      </c>
      <c r="E33" s="7">
        <v>100</v>
      </c>
      <c r="F33" s="7" t="s">
        <v>74</v>
      </c>
      <c r="G33" s="16">
        <v>81</v>
      </c>
      <c r="H33" s="6" t="s">
        <v>46</v>
      </c>
      <c r="I33" s="16">
        <f>13055028.56+154321.07</f>
        <v>13209349.630000001</v>
      </c>
      <c r="J33" s="73">
        <f t="shared" si="4"/>
        <v>1.6327353356178191</v>
      </c>
      <c r="K33" s="73">
        <f t="shared" si="3"/>
        <v>2.2365193198869742</v>
      </c>
      <c r="L33" s="16">
        <v>13849272.16</v>
      </c>
    </row>
    <row r="34" spans="1:12" s="8" customFormat="1" ht="15.75" x14ac:dyDescent="0.25">
      <c r="A34" s="25">
        <v>29</v>
      </c>
      <c r="B34" s="13" t="s">
        <v>89</v>
      </c>
      <c r="C34" s="6" t="s">
        <v>14</v>
      </c>
      <c r="D34" s="6" t="s">
        <v>15</v>
      </c>
      <c r="E34" s="7">
        <v>100</v>
      </c>
      <c r="F34" s="7" t="s">
        <v>74</v>
      </c>
      <c r="G34" s="16">
        <v>47</v>
      </c>
      <c r="H34" s="6" t="s">
        <v>46</v>
      </c>
      <c r="I34" s="16">
        <v>12247840.09</v>
      </c>
      <c r="J34" s="73">
        <f t="shared" si="4"/>
        <v>0.947389639185648</v>
      </c>
      <c r="K34" s="73">
        <f t="shared" si="3"/>
        <v>2.0737229125921179</v>
      </c>
      <c r="L34" s="16">
        <v>12628163.07</v>
      </c>
    </row>
    <row r="35" spans="1:12" s="8" customFormat="1" ht="15.75" x14ac:dyDescent="0.25">
      <c r="A35" s="29">
        <v>30</v>
      </c>
      <c r="B35" s="13" t="s">
        <v>90</v>
      </c>
      <c r="C35" s="6" t="s">
        <v>14</v>
      </c>
      <c r="D35" s="6" t="s">
        <v>15</v>
      </c>
      <c r="E35" s="7">
        <v>100</v>
      </c>
      <c r="F35" s="7" t="s">
        <v>74</v>
      </c>
      <c r="G35" s="16">
        <v>39</v>
      </c>
      <c r="H35" s="6" t="s">
        <v>46</v>
      </c>
      <c r="I35" s="16">
        <v>10198776.25</v>
      </c>
      <c r="J35" s="73">
        <f t="shared" si="4"/>
        <v>0.78613182826043138</v>
      </c>
      <c r="K35" s="73">
        <f t="shared" si="3"/>
        <v>1.7267890366476295</v>
      </c>
      <c r="L35" s="16">
        <v>10817191.76</v>
      </c>
    </row>
    <row r="36" spans="1:12" s="8" customFormat="1" ht="15.75" x14ac:dyDescent="0.25">
      <c r="A36" s="25">
        <v>31</v>
      </c>
      <c r="B36" s="13" t="s">
        <v>91</v>
      </c>
      <c r="C36" s="6" t="s">
        <v>14</v>
      </c>
      <c r="D36" s="6" t="s">
        <v>15</v>
      </c>
      <c r="E36" s="7">
        <v>100</v>
      </c>
      <c r="F36" s="7" t="s">
        <v>74</v>
      </c>
      <c r="G36" s="16">
        <v>125</v>
      </c>
      <c r="H36" s="6" t="s">
        <v>46</v>
      </c>
      <c r="I36" s="16">
        <f>15378380.09+172562.71</f>
        <v>15550942.800000001</v>
      </c>
      <c r="J36" s="73">
        <f t="shared" si="4"/>
        <v>2.5196532957065108</v>
      </c>
      <c r="K36" s="73">
        <f t="shared" si="3"/>
        <v>2.6329823184986916</v>
      </c>
      <c r="L36" s="16">
        <v>16872088.23</v>
      </c>
    </row>
    <row r="37" spans="1:12" s="8" customFormat="1" ht="15.75" x14ac:dyDescent="0.25">
      <c r="A37" s="29">
        <v>32</v>
      </c>
      <c r="B37" s="13" t="s">
        <v>92</v>
      </c>
      <c r="C37" s="6" t="s">
        <v>14</v>
      </c>
      <c r="D37" s="6" t="s">
        <v>15</v>
      </c>
      <c r="E37" s="7">
        <v>100</v>
      </c>
      <c r="F37" s="7" t="s">
        <v>74</v>
      </c>
      <c r="G37" s="16">
        <v>82</v>
      </c>
      <c r="H37" s="6" t="s">
        <v>46</v>
      </c>
      <c r="I37" s="16">
        <v>12842569.029999999</v>
      </c>
      <c r="J37" s="73">
        <f t="shared" si="4"/>
        <v>1.6528925619834711</v>
      </c>
      <c r="K37" s="73">
        <f t="shared" si="3"/>
        <v>2.1744184654893655</v>
      </c>
      <c r="L37" s="16">
        <v>14915138.720000001</v>
      </c>
    </row>
    <row r="38" spans="1:12" s="12" customFormat="1" ht="15.75" x14ac:dyDescent="0.25">
      <c r="A38" s="25">
        <v>33</v>
      </c>
      <c r="B38" s="13" t="s">
        <v>93</v>
      </c>
      <c r="C38" s="6" t="s">
        <v>14</v>
      </c>
      <c r="D38" s="6" t="s">
        <v>15</v>
      </c>
      <c r="E38" s="7">
        <v>100</v>
      </c>
      <c r="F38" s="7" t="s">
        <v>74</v>
      </c>
      <c r="G38" s="16">
        <v>134</v>
      </c>
      <c r="H38" s="6" t="s">
        <v>46</v>
      </c>
      <c r="I38" s="16">
        <v>13479489.84</v>
      </c>
      <c r="J38" s="73">
        <f t="shared" si="4"/>
        <v>2.7010683329973797</v>
      </c>
      <c r="K38" s="73">
        <f t="shared" si="3"/>
        <v>2.2822576655032618</v>
      </c>
      <c r="L38" s="16">
        <v>17346514.25</v>
      </c>
    </row>
    <row r="39" spans="1:12" ht="15.75" x14ac:dyDescent="0.25">
      <c r="A39" s="29">
        <v>34</v>
      </c>
      <c r="B39" s="13" t="s">
        <v>94</v>
      </c>
      <c r="C39" s="6" t="s">
        <v>14</v>
      </c>
      <c r="D39" s="6" t="s">
        <v>15</v>
      </c>
      <c r="E39" s="7">
        <v>100</v>
      </c>
      <c r="F39" s="7" t="s">
        <v>74</v>
      </c>
      <c r="G39" s="16">
        <v>90</v>
      </c>
      <c r="H39" s="6" t="s">
        <v>46</v>
      </c>
      <c r="I39" s="16">
        <v>15266936.02</v>
      </c>
      <c r="J39" s="73">
        <f t="shared" si="4"/>
        <v>1.8141503729086876</v>
      </c>
      <c r="K39" s="73">
        <f t="shared" si="3"/>
        <v>2.5848961773758687</v>
      </c>
      <c r="L39" s="16">
        <v>17932005.23</v>
      </c>
    </row>
    <row r="40" spans="1:12" ht="15.75" x14ac:dyDescent="0.25">
      <c r="A40" s="25">
        <v>35</v>
      </c>
      <c r="B40" s="13" t="s">
        <v>95</v>
      </c>
      <c r="C40" s="6" t="s">
        <v>14</v>
      </c>
      <c r="D40" s="6" t="s">
        <v>15</v>
      </c>
      <c r="E40" s="7">
        <v>100</v>
      </c>
      <c r="F40" s="7" t="s">
        <v>74</v>
      </c>
      <c r="G40" s="16">
        <v>33</v>
      </c>
      <c r="H40" s="6" t="s">
        <v>46</v>
      </c>
      <c r="I40" s="16">
        <v>10180285.529999999</v>
      </c>
      <c r="J40" s="73">
        <f t="shared" si="4"/>
        <v>0.66518847006651882</v>
      </c>
      <c r="K40" s="73">
        <f t="shared" si="3"/>
        <v>1.7236583107847376</v>
      </c>
      <c r="L40" s="16">
        <v>10706761.51</v>
      </c>
    </row>
    <row r="41" spans="1:12" ht="15.75" x14ac:dyDescent="0.25">
      <c r="A41" s="29">
        <v>36</v>
      </c>
      <c r="B41" s="13" t="s">
        <v>96</v>
      </c>
      <c r="C41" s="6" t="s">
        <v>14</v>
      </c>
      <c r="D41" s="6" t="s">
        <v>15</v>
      </c>
      <c r="E41" s="7">
        <v>100</v>
      </c>
      <c r="F41" s="7" t="s">
        <v>74</v>
      </c>
      <c r="G41" s="16">
        <v>28</v>
      </c>
      <c r="H41" s="6" t="s">
        <v>46</v>
      </c>
      <c r="I41" s="16">
        <v>8015498.0300000003</v>
      </c>
      <c r="J41" s="73">
        <f t="shared" si="4"/>
        <v>0.56440233823825847</v>
      </c>
      <c r="K41" s="73">
        <f t="shared" si="3"/>
        <v>1.3571308735667844</v>
      </c>
      <c r="L41" s="16">
        <v>8301054.5</v>
      </c>
    </row>
    <row r="42" spans="1:12" ht="15.75" x14ac:dyDescent="0.25">
      <c r="A42" s="25">
        <v>37</v>
      </c>
      <c r="B42" s="13" t="s">
        <v>97</v>
      </c>
      <c r="C42" s="6" t="s">
        <v>14</v>
      </c>
      <c r="D42" s="6" t="s">
        <v>15</v>
      </c>
      <c r="E42" s="7">
        <v>100</v>
      </c>
      <c r="F42" s="7" t="s">
        <v>74</v>
      </c>
      <c r="G42" s="16">
        <v>272</v>
      </c>
      <c r="H42" s="6" t="s">
        <v>46</v>
      </c>
      <c r="I42" s="16">
        <f>21456359.58+347337.47</f>
        <v>21803697.049999997</v>
      </c>
      <c r="J42" s="73">
        <f t="shared" si="4"/>
        <v>5.4827655714573673</v>
      </c>
      <c r="K42" s="73">
        <f t="shared" si="3"/>
        <v>3.691657126444583</v>
      </c>
      <c r="L42" s="16">
        <v>23567714.719999999</v>
      </c>
    </row>
    <row r="43" spans="1:12" ht="15.75" x14ac:dyDescent="0.25">
      <c r="A43" s="29">
        <v>38</v>
      </c>
      <c r="B43" s="13" t="s">
        <v>98</v>
      </c>
      <c r="C43" s="6" t="s">
        <v>14</v>
      </c>
      <c r="D43" s="6" t="s">
        <v>15</v>
      </c>
      <c r="E43" s="7">
        <v>100</v>
      </c>
      <c r="F43" s="7" t="s">
        <v>74</v>
      </c>
      <c r="G43" s="16">
        <v>593</v>
      </c>
      <c r="H43" s="6" t="s">
        <v>46</v>
      </c>
      <c r="I43" s="16">
        <v>31157610.030000001</v>
      </c>
      <c r="J43" s="73">
        <f t="shared" si="4"/>
        <v>11.953235234831688</v>
      </c>
      <c r="K43" s="73">
        <f t="shared" si="3"/>
        <v>5.2753995272664431</v>
      </c>
      <c r="L43" s="16">
        <v>34754509.609999999</v>
      </c>
    </row>
    <row r="44" spans="1:12" ht="15.75" x14ac:dyDescent="0.25">
      <c r="A44" s="25">
        <v>39</v>
      </c>
      <c r="B44" s="13" t="s">
        <v>99</v>
      </c>
      <c r="C44" s="6" t="s">
        <v>14</v>
      </c>
      <c r="D44" s="6" t="s">
        <v>15</v>
      </c>
      <c r="E44" s="7">
        <v>100</v>
      </c>
      <c r="F44" s="7" t="s">
        <v>74</v>
      </c>
      <c r="G44" s="16">
        <v>593</v>
      </c>
      <c r="H44" s="6" t="s">
        <v>46</v>
      </c>
      <c r="I44" s="16">
        <v>27922746.050000001</v>
      </c>
      <c r="J44" s="73">
        <f>(G44/4961)*100</f>
        <v>11.953235234831688</v>
      </c>
      <c r="K44" s="73">
        <f t="shared" si="3"/>
        <v>4.7276938497631908</v>
      </c>
      <c r="L44" s="16">
        <v>36885623.049999997</v>
      </c>
    </row>
    <row r="45" spans="1:12" ht="15.75" x14ac:dyDescent="0.25">
      <c r="A45" s="29">
        <v>40</v>
      </c>
      <c r="B45" s="13" t="s">
        <v>100</v>
      </c>
      <c r="C45" s="6" t="s">
        <v>14</v>
      </c>
      <c r="D45" s="6" t="s">
        <v>15</v>
      </c>
      <c r="E45" s="7">
        <v>100</v>
      </c>
      <c r="F45" s="7" t="s">
        <v>74</v>
      </c>
      <c r="G45" s="16">
        <v>234</v>
      </c>
      <c r="H45" s="6" t="s">
        <v>46</v>
      </c>
      <c r="I45" s="16">
        <v>14732634.02</v>
      </c>
      <c r="J45" s="73">
        <f t="shared" si="4"/>
        <v>4.716790969562588</v>
      </c>
      <c r="K45" s="73">
        <f t="shared" si="3"/>
        <v>2.4944317124986339</v>
      </c>
      <c r="L45" s="16">
        <v>16343082</v>
      </c>
    </row>
    <row r="46" spans="1:12" ht="15.75" x14ac:dyDescent="0.25">
      <c r="A46" s="25">
        <v>41</v>
      </c>
      <c r="B46" s="13" t="s">
        <v>101</v>
      </c>
      <c r="C46" s="6" t="s">
        <v>14</v>
      </c>
      <c r="D46" s="6" t="s">
        <v>15</v>
      </c>
      <c r="E46" s="7">
        <v>100</v>
      </c>
      <c r="F46" s="7" t="s">
        <v>74</v>
      </c>
      <c r="G46" s="16">
        <v>501</v>
      </c>
      <c r="H46" s="6" t="s">
        <v>46</v>
      </c>
      <c r="I46" s="16">
        <v>29779184</v>
      </c>
      <c r="J46" s="73">
        <f t="shared" si="4"/>
        <v>10.098770409191696</v>
      </c>
      <c r="K46" s="73">
        <f t="shared" si="3"/>
        <v>5.0420135897689198</v>
      </c>
      <c r="L46" s="16">
        <v>33138125.98</v>
      </c>
    </row>
    <row r="47" spans="1:12" ht="15.75" x14ac:dyDescent="0.25">
      <c r="A47" s="29">
        <v>42</v>
      </c>
      <c r="B47" s="13" t="s">
        <v>102</v>
      </c>
      <c r="C47" s="6" t="s">
        <v>14</v>
      </c>
      <c r="D47" s="6" t="s">
        <v>15</v>
      </c>
      <c r="E47" s="7">
        <v>100</v>
      </c>
      <c r="F47" s="7" t="s">
        <v>74</v>
      </c>
      <c r="G47" s="16">
        <v>549</v>
      </c>
      <c r="H47" s="6" t="s">
        <v>46</v>
      </c>
      <c r="I47" s="16">
        <v>20141627.329999998</v>
      </c>
      <c r="J47" s="73">
        <f t="shared" si="4"/>
        <v>11.066317274742996</v>
      </c>
      <c r="K47" s="73">
        <f t="shared" si="3"/>
        <v>3.4102465238107631</v>
      </c>
      <c r="L47" s="16">
        <v>22421839.760000002</v>
      </c>
    </row>
    <row r="48" spans="1:12" ht="15.75" x14ac:dyDescent="0.25">
      <c r="A48" s="25">
        <v>43</v>
      </c>
      <c r="B48" s="13" t="s">
        <v>103</v>
      </c>
      <c r="C48" s="6" t="s">
        <v>14</v>
      </c>
      <c r="D48" s="6" t="s">
        <v>15</v>
      </c>
      <c r="E48" s="7">
        <v>100</v>
      </c>
      <c r="F48" s="7" t="s">
        <v>74</v>
      </c>
      <c r="G48" s="16">
        <v>320</v>
      </c>
      <c r="H48" s="6" t="s">
        <v>46</v>
      </c>
      <c r="I48" s="17">
        <v>32744473.719999999</v>
      </c>
      <c r="J48" s="73">
        <f t="shared" si="4"/>
        <v>6.4503124370086677</v>
      </c>
      <c r="K48" s="73">
        <f t="shared" si="3"/>
        <v>5.5440767445498595</v>
      </c>
      <c r="L48" s="16">
        <v>69402387.829999998</v>
      </c>
    </row>
    <row r="49" spans="1:12" ht="15.75" x14ac:dyDescent="0.25">
      <c r="A49" s="29">
        <v>44</v>
      </c>
      <c r="B49" s="13" t="s">
        <v>104</v>
      </c>
      <c r="C49" s="6" t="s">
        <v>14</v>
      </c>
      <c r="D49" s="6" t="s">
        <v>15</v>
      </c>
      <c r="E49" s="7">
        <v>100</v>
      </c>
      <c r="F49" s="7" t="s">
        <v>74</v>
      </c>
      <c r="G49" s="16">
        <v>122</v>
      </c>
      <c r="H49" s="6" t="s">
        <v>46</v>
      </c>
      <c r="I49" s="17">
        <v>32581764.18</v>
      </c>
      <c r="J49" s="73">
        <f t="shared" si="4"/>
        <v>2.4591816166095546</v>
      </c>
      <c r="K49" s="73">
        <f t="shared" si="3"/>
        <v>5.516527846236694</v>
      </c>
      <c r="L49" s="16">
        <v>44613015.640000001</v>
      </c>
    </row>
    <row r="50" spans="1:12" ht="15.75" x14ac:dyDescent="0.25">
      <c r="A50" s="25">
        <v>45</v>
      </c>
      <c r="B50" s="20" t="s">
        <v>105</v>
      </c>
      <c r="C50" s="6" t="s">
        <v>14</v>
      </c>
      <c r="D50" s="6" t="s">
        <v>15</v>
      </c>
      <c r="E50" s="7">
        <v>100</v>
      </c>
      <c r="F50" s="27" t="s">
        <v>45</v>
      </c>
      <c r="G50" s="21">
        <v>2904</v>
      </c>
      <c r="H50" s="6" t="s">
        <v>46</v>
      </c>
      <c r="I50" s="21">
        <v>29351347.870000001</v>
      </c>
      <c r="J50" s="76">
        <f>(G50/5052)*100</f>
        <v>57.482185273159146</v>
      </c>
      <c r="K50" s="76">
        <f>(I50/62341002.5)*100</f>
        <v>47.081931141546853</v>
      </c>
      <c r="L50" s="21">
        <v>29892447.870000001</v>
      </c>
    </row>
    <row r="51" spans="1:12" ht="15.75" x14ac:dyDescent="0.25">
      <c r="A51" s="29">
        <v>46</v>
      </c>
      <c r="B51" s="13" t="s">
        <v>106</v>
      </c>
      <c r="C51" s="6" t="s">
        <v>14</v>
      </c>
      <c r="D51" s="6" t="s">
        <v>15</v>
      </c>
      <c r="E51" s="7">
        <v>100</v>
      </c>
      <c r="F51" s="27" t="s">
        <v>45</v>
      </c>
      <c r="G51" s="16">
        <v>853</v>
      </c>
      <c r="H51" s="6" t="s">
        <v>46</v>
      </c>
      <c r="I51" s="16">
        <f>21116560.37+119043.38</f>
        <v>21235603.75</v>
      </c>
      <c r="J51" s="76">
        <f t="shared" ref="J51:J53" si="5">(G51/5052)*100</f>
        <v>16.884402216943784</v>
      </c>
      <c r="K51" s="76">
        <f t="shared" ref="K51:K53" si="6">(I51/62341002.5)*100</f>
        <v>34.063622493077489</v>
      </c>
      <c r="L51" s="16">
        <v>21755603.75</v>
      </c>
    </row>
    <row r="52" spans="1:12" ht="15.75" x14ac:dyDescent="0.25">
      <c r="A52" s="25">
        <v>47</v>
      </c>
      <c r="B52" s="18" t="s">
        <v>107</v>
      </c>
      <c r="C52" s="6" t="s">
        <v>14</v>
      </c>
      <c r="D52" s="6" t="s">
        <v>15</v>
      </c>
      <c r="E52" s="7">
        <v>100</v>
      </c>
      <c r="F52" s="27" t="s">
        <v>45</v>
      </c>
      <c r="G52" s="19">
        <v>520</v>
      </c>
      <c r="H52" s="6" t="s">
        <v>46</v>
      </c>
      <c r="I52" s="19">
        <v>11754050.880000001</v>
      </c>
      <c r="J52" s="76">
        <f t="shared" si="5"/>
        <v>10.292953285827396</v>
      </c>
      <c r="K52" s="76">
        <f t="shared" si="6"/>
        <v>18.854446365375662</v>
      </c>
      <c r="L52" s="19">
        <v>11953050.880000001</v>
      </c>
    </row>
    <row r="53" spans="1:12" ht="15.75" x14ac:dyDescent="0.25">
      <c r="A53" s="29">
        <v>48</v>
      </c>
      <c r="B53" s="31" t="s">
        <v>109</v>
      </c>
      <c r="C53" s="80" t="s">
        <v>43</v>
      </c>
      <c r="D53" s="6" t="s">
        <v>15</v>
      </c>
      <c r="E53" s="7">
        <v>100</v>
      </c>
      <c r="F53" s="27" t="s">
        <v>45</v>
      </c>
      <c r="G53" s="78">
        <v>775</v>
      </c>
      <c r="H53" s="79" t="s">
        <v>46</v>
      </c>
      <c r="I53" s="32">
        <v>31864000</v>
      </c>
      <c r="J53" s="76">
        <f t="shared" si="5"/>
        <v>15.340459224069674</v>
      </c>
      <c r="K53" s="76">
        <f t="shared" si="6"/>
        <v>51.112427972264321</v>
      </c>
      <c r="L53" s="32">
        <v>31864000</v>
      </c>
    </row>
    <row r="54" spans="1:12" ht="15.75" x14ac:dyDescent="0.25">
      <c r="A54" s="25">
        <v>49</v>
      </c>
      <c r="B54" s="34" t="s">
        <v>13</v>
      </c>
      <c r="C54" s="14" t="s">
        <v>14</v>
      </c>
      <c r="D54" s="6" t="s">
        <v>15</v>
      </c>
      <c r="E54" s="7">
        <v>100</v>
      </c>
      <c r="F54" s="37" t="s">
        <v>16</v>
      </c>
      <c r="G54" s="14">
        <v>16763</v>
      </c>
      <c r="H54" s="24" t="s">
        <v>17</v>
      </c>
      <c r="I54" s="33">
        <v>4630623.33</v>
      </c>
      <c r="J54" s="76">
        <f>(G54/423639)*100</f>
        <v>3.956906705945392</v>
      </c>
      <c r="K54" s="76">
        <f>(I54/105963249.93)*100</f>
        <v>4.3700276587015017</v>
      </c>
      <c r="L54" s="42">
        <v>6031631.1299999999</v>
      </c>
    </row>
    <row r="55" spans="1:12" ht="15.75" x14ac:dyDescent="0.25">
      <c r="A55" s="29">
        <v>50</v>
      </c>
      <c r="B55" s="35" t="s">
        <v>18</v>
      </c>
      <c r="C55" s="14" t="s">
        <v>14</v>
      </c>
      <c r="D55" s="6" t="s">
        <v>15</v>
      </c>
      <c r="E55" s="7">
        <v>100</v>
      </c>
      <c r="F55" s="37" t="s">
        <v>16</v>
      </c>
      <c r="G55" s="14">
        <v>2937</v>
      </c>
      <c r="H55" s="24" t="s">
        <v>17</v>
      </c>
      <c r="I55" s="42">
        <v>2345000.86</v>
      </c>
      <c r="J55" s="76">
        <f t="shared" ref="J55:J78" si="7">(G55/423639)*100</f>
        <v>0.69327894740569218</v>
      </c>
      <c r="K55" s="76">
        <f t="shared" ref="K55:K78" si="8">(I55/105963249.93)*100</f>
        <v>2.2130322178199728</v>
      </c>
      <c r="L55" s="42">
        <v>2345000.86</v>
      </c>
    </row>
    <row r="56" spans="1:12" ht="15.75" x14ac:dyDescent="0.25">
      <c r="A56" s="25">
        <v>51</v>
      </c>
      <c r="B56" s="35" t="s">
        <v>19</v>
      </c>
      <c r="C56" s="14" t="s">
        <v>14</v>
      </c>
      <c r="D56" s="6" t="s">
        <v>15</v>
      </c>
      <c r="E56" s="7">
        <v>100</v>
      </c>
      <c r="F56" s="37" t="s">
        <v>16</v>
      </c>
      <c r="G56" s="14">
        <v>8576</v>
      </c>
      <c r="H56" s="24" t="s">
        <v>17</v>
      </c>
      <c r="I56" s="33">
        <v>4457135.49</v>
      </c>
      <c r="J56" s="76">
        <f t="shared" si="7"/>
        <v>2.0243650844232941</v>
      </c>
      <c r="K56" s="76">
        <f t="shared" si="8"/>
        <v>4.2063031220205227</v>
      </c>
      <c r="L56" s="42">
        <v>4457135.49</v>
      </c>
    </row>
    <row r="57" spans="1:12" ht="15.75" x14ac:dyDescent="0.25">
      <c r="A57" s="29">
        <v>52</v>
      </c>
      <c r="B57" s="35" t="s">
        <v>20</v>
      </c>
      <c r="C57" s="14" t="s">
        <v>14</v>
      </c>
      <c r="D57" s="6" t="s">
        <v>15</v>
      </c>
      <c r="E57" s="7">
        <v>100</v>
      </c>
      <c r="F57" s="37" t="s">
        <v>16</v>
      </c>
      <c r="G57" s="14">
        <v>3807</v>
      </c>
      <c r="H57" s="24" t="s">
        <v>17</v>
      </c>
      <c r="I57" s="33">
        <v>2850360</v>
      </c>
      <c r="J57" s="76">
        <f t="shared" si="7"/>
        <v>0.89864247625926796</v>
      </c>
      <c r="K57" s="76">
        <f t="shared" si="8"/>
        <v>2.6899514708004575</v>
      </c>
      <c r="L57" s="42">
        <v>2850360</v>
      </c>
    </row>
    <row r="58" spans="1:12" ht="15.75" x14ac:dyDescent="0.25">
      <c r="A58" s="25">
        <v>53</v>
      </c>
      <c r="B58" s="35" t="s">
        <v>21</v>
      </c>
      <c r="C58" s="14" t="s">
        <v>14</v>
      </c>
      <c r="D58" s="6" t="s">
        <v>15</v>
      </c>
      <c r="E58" s="7">
        <v>100</v>
      </c>
      <c r="F58" s="37" t="s">
        <v>16</v>
      </c>
      <c r="G58" s="14">
        <v>6021</v>
      </c>
      <c r="H58" s="24" t="s">
        <v>17</v>
      </c>
      <c r="I58" s="42">
        <v>3853050</v>
      </c>
      <c r="J58" s="76">
        <f t="shared" si="7"/>
        <v>1.4212572496866436</v>
      </c>
      <c r="K58" s="76">
        <f t="shared" si="8"/>
        <v>3.636213500949951</v>
      </c>
      <c r="L58" s="42">
        <v>3853050</v>
      </c>
    </row>
    <row r="59" spans="1:12" ht="15.75" x14ac:dyDescent="0.25">
      <c r="A59" s="29">
        <v>54</v>
      </c>
      <c r="B59" s="35" t="s">
        <v>22</v>
      </c>
      <c r="C59" s="14" t="s">
        <v>14</v>
      </c>
      <c r="D59" s="6" t="s">
        <v>15</v>
      </c>
      <c r="E59" s="7">
        <v>100</v>
      </c>
      <c r="F59" s="37" t="s">
        <v>16</v>
      </c>
      <c r="G59" s="14">
        <v>5964</v>
      </c>
      <c r="H59" s="24" t="s">
        <v>17</v>
      </c>
      <c r="I59" s="41">
        <v>2921700</v>
      </c>
      <c r="J59" s="76">
        <f t="shared" si="7"/>
        <v>1.4078023977962368</v>
      </c>
      <c r="K59" s="76">
        <f t="shared" si="8"/>
        <v>2.7572766991670163</v>
      </c>
      <c r="L59" s="42">
        <v>2921700</v>
      </c>
    </row>
    <row r="60" spans="1:12" ht="15.75" x14ac:dyDescent="0.25">
      <c r="A60" s="25">
        <v>55</v>
      </c>
      <c r="B60" s="35" t="s">
        <v>23</v>
      </c>
      <c r="C60" s="14" t="s">
        <v>14</v>
      </c>
      <c r="D60" s="6" t="s">
        <v>15</v>
      </c>
      <c r="E60" s="7">
        <v>100</v>
      </c>
      <c r="F60" s="37" t="s">
        <v>16</v>
      </c>
      <c r="G60" s="14">
        <v>7389</v>
      </c>
      <c r="H60" s="24" t="s">
        <v>17</v>
      </c>
      <c r="I60" s="33">
        <v>3980000.93</v>
      </c>
      <c r="J60" s="76">
        <f t="shared" si="7"/>
        <v>1.744173695056404</v>
      </c>
      <c r="K60" s="76">
        <f t="shared" si="8"/>
        <v>3.7560200660410228</v>
      </c>
      <c r="L60" s="42">
        <v>3980000.93</v>
      </c>
    </row>
    <row r="61" spans="1:12" ht="15.75" x14ac:dyDescent="0.25">
      <c r="A61" s="29">
        <v>56</v>
      </c>
      <c r="B61" s="35" t="s">
        <v>24</v>
      </c>
      <c r="C61" s="14" t="s">
        <v>14</v>
      </c>
      <c r="D61" s="6" t="s">
        <v>15</v>
      </c>
      <c r="E61" s="7">
        <v>100</v>
      </c>
      <c r="F61" s="37" t="s">
        <v>16</v>
      </c>
      <c r="G61" s="14">
        <v>6541</v>
      </c>
      <c r="H61" s="24" t="s">
        <v>17</v>
      </c>
      <c r="I61" s="33">
        <v>3146500</v>
      </c>
      <c r="J61" s="76">
        <f t="shared" si="7"/>
        <v>1.544003266932459</v>
      </c>
      <c r="K61" s="76">
        <f t="shared" si="8"/>
        <v>2.9694257226713958</v>
      </c>
      <c r="L61" s="42">
        <v>3146500</v>
      </c>
    </row>
    <row r="62" spans="1:12" ht="15.75" x14ac:dyDescent="0.25">
      <c r="A62" s="25">
        <v>57</v>
      </c>
      <c r="B62" s="35" t="s">
        <v>25</v>
      </c>
      <c r="C62" s="14" t="s">
        <v>14</v>
      </c>
      <c r="D62" s="6" t="s">
        <v>15</v>
      </c>
      <c r="E62" s="7">
        <v>100</v>
      </c>
      <c r="F62" s="37" t="s">
        <v>16</v>
      </c>
      <c r="G62" s="39">
        <v>5964</v>
      </c>
      <c r="H62" s="24" t="s">
        <v>17</v>
      </c>
      <c r="I62" s="33">
        <v>2035700</v>
      </c>
      <c r="J62" s="76">
        <f t="shared" si="7"/>
        <v>1.4078023977962368</v>
      </c>
      <c r="K62" s="76">
        <f t="shared" si="8"/>
        <v>1.9211377542164818</v>
      </c>
      <c r="L62" s="43">
        <v>2035700</v>
      </c>
    </row>
    <row r="63" spans="1:12" ht="15.75" x14ac:dyDescent="0.25">
      <c r="A63" s="29">
        <v>58</v>
      </c>
      <c r="B63" s="35" t="s">
        <v>26</v>
      </c>
      <c r="C63" s="14" t="s">
        <v>14</v>
      </c>
      <c r="D63" s="6" t="s">
        <v>15</v>
      </c>
      <c r="E63" s="7">
        <v>100</v>
      </c>
      <c r="F63" s="37" t="s">
        <v>16</v>
      </c>
      <c r="G63" s="14">
        <v>7059</v>
      </c>
      <c r="H63" s="24" t="s">
        <v>17</v>
      </c>
      <c r="I63" s="33">
        <v>2605057.6</v>
      </c>
      <c r="J63" s="76">
        <f t="shared" si="7"/>
        <v>1.6662771841119444</v>
      </c>
      <c r="K63" s="76">
        <f t="shared" si="8"/>
        <v>2.4584538523694937</v>
      </c>
      <c r="L63" s="42">
        <v>2605057.6</v>
      </c>
    </row>
    <row r="64" spans="1:12" ht="15.75" x14ac:dyDescent="0.25">
      <c r="A64" s="25">
        <v>59</v>
      </c>
      <c r="B64" s="35" t="s">
        <v>27</v>
      </c>
      <c r="C64" s="14" t="s">
        <v>14</v>
      </c>
      <c r="D64" s="6" t="s">
        <v>15</v>
      </c>
      <c r="E64" s="7">
        <v>100</v>
      </c>
      <c r="F64" s="37" t="s">
        <v>16</v>
      </c>
      <c r="G64" s="14">
        <v>5469</v>
      </c>
      <c r="H64" s="24" t="s">
        <v>17</v>
      </c>
      <c r="I64" s="41">
        <v>3100425</v>
      </c>
      <c r="J64" s="76">
        <f t="shared" si="7"/>
        <v>1.2909576313795472</v>
      </c>
      <c r="K64" s="76">
        <f t="shared" si="8"/>
        <v>2.9259436663637257</v>
      </c>
      <c r="L64" s="42">
        <v>4133900</v>
      </c>
    </row>
    <row r="65" spans="1:12" ht="15.75" x14ac:dyDescent="0.25">
      <c r="A65" s="29">
        <v>60</v>
      </c>
      <c r="B65" s="35" t="s">
        <v>28</v>
      </c>
      <c r="C65" s="14" t="s">
        <v>14</v>
      </c>
      <c r="D65" s="6" t="s">
        <v>15</v>
      </c>
      <c r="E65" s="7">
        <v>100</v>
      </c>
      <c r="F65" s="37" t="s">
        <v>16</v>
      </c>
      <c r="G65" s="14">
        <v>4506</v>
      </c>
      <c r="H65" s="24" t="s">
        <v>17</v>
      </c>
      <c r="I65" s="33">
        <v>2012300</v>
      </c>
      <c r="J65" s="76">
        <f t="shared" si="7"/>
        <v>1.0636414494416235</v>
      </c>
      <c r="K65" s="76">
        <f t="shared" si="8"/>
        <v>1.8990546263250117</v>
      </c>
      <c r="L65" s="42">
        <v>2012300</v>
      </c>
    </row>
    <row r="66" spans="1:12" ht="15.75" x14ac:dyDescent="0.25">
      <c r="A66" s="25">
        <v>61</v>
      </c>
      <c r="B66" s="35" t="s">
        <v>29</v>
      </c>
      <c r="C66" s="14" t="s">
        <v>14</v>
      </c>
      <c r="D66" s="6" t="s">
        <v>15</v>
      </c>
      <c r="E66" s="7">
        <v>100</v>
      </c>
      <c r="F66" s="37" t="s">
        <v>16</v>
      </c>
      <c r="G66" s="14">
        <v>4482</v>
      </c>
      <c r="H66" s="24" t="s">
        <v>17</v>
      </c>
      <c r="I66" s="33">
        <v>2757000.33</v>
      </c>
      <c r="J66" s="76">
        <f t="shared" si="7"/>
        <v>1.057976248645663</v>
      </c>
      <c r="K66" s="76">
        <f t="shared" si="8"/>
        <v>2.6018457642827038</v>
      </c>
      <c r="L66" s="42">
        <v>267450</v>
      </c>
    </row>
    <row r="67" spans="1:12" ht="15.75" x14ac:dyDescent="0.25">
      <c r="A67" s="29">
        <v>62</v>
      </c>
      <c r="B67" s="35" t="s">
        <v>30</v>
      </c>
      <c r="C67" s="14" t="s">
        <v>14</v>
      </c>
      <c r="D67" s="6" t="s">
        <v>15</v>
      </c>
      <c r="E67" s="7">
        <v>100</v>
      </c>
      <c r="F67" s="37" t="s">
        <v>16</v>
      </c>
      <c r="G67" s="14">
        <v>16872</v>
      </c>
      <c r="H67" s="24" t="s">
        <v>17</v>
      </c>
      <c r="I67" s="42">
        <v>402.7</v>
      </c>
      <c r="J67" s="76">
        <f t="shared" si="7"/>
        <v>3.9826361595603808</v>
      </c>
      <c r="K67" s="76">
        <f t="shared" si="8"/>
        <v>3.8003741888440205E-4</v>
      </c>
      <c r="L67" s="42">
        <v>3020000</v>
      </c>
    </row>
    <row r="68" spans="1:12" ht="15.75" x14ac:dyDescent="0.25">
      <c r="A68" s="25">
        <v>63</v>
      </c>
      <c r="B68" s="35" t="s">
        <v>31</v>
      </c>
      <c r="C68" s="14" t="s">
        <v>14</v>
      </c>
      <c r="D68" s="6" t="s">
        <v>15</v>
      </c>
      <c r="E68" s="7">
        <v>100</v>
      </c>
      <c r="F68" s="37" t="s">
        <v>16</v>
      </c>
      <c r="G68" s="14">
        <v>3436</v>
      </c>
      <c r="H68" s="24" t="s">
        <v>17</v>
      </c>
      <c r="I68" s="33">
        <v>4027000</v>
      </c>
      <c r="J68" s="76">
        <f t="shared" si="7"/>
        <v>0.81106791395504185</v>
      </c>
      <c r="K68" s="76">
        <f t="shared" si="8"/>
        <v>3.8003741888440206</v>
      </c>
      <c r="L68" s="42">
        <v>1698000.2</v>
      </c>
    </row>
    <row r="69" spans="1:12" ht="15.75" x14ac:dyDescent="0.25">
      <c r="A69" s="29">
        <v>64</v>
      </c>
      <c r="B69" s="35" t="s">
        <v>32</v>
      </c>
      <c r="C69" s="14" t="s">
        <v>14</v>
      </c>
      <c r="D69" s="6" t="s">
        <v>15</v>
      </c>
      <c r="E69" s="7">
        <v>100</v>
      </c>
      <c r="F69" s="37" t="s">
        <v>16</v>
      </c>
      <c r="G69" s="14">
        <v>3995</v>
      </c>
      <c r="H69" s="24" t="s">
        <v>17</v>
      </c>
      <c r="I69" s="33">
        <v>2455500</v>
      </c>
      <c r="J69" s="76">
        <f t="shared" si="7"/>
        <v>0.94301988249429347</v>
      </c>
      <c r="K69" s="76">
        <f t="shared" si="8"/>
        <v>2.3173128434831121</v>
      </c>
      <c r="L69" s="42">
        <v>2455500</v>
      </c>
    </row>
    <row r="70" spans="1:12" ht="15.75" x14ac:dyDescent="0.25">
      <c r="A70" s="25">
        <v>65</v>
      </c>
      <c r="B70" s="35" t="s">
        <v>33</v>
      </c>
      <c r="C70" s="14" t="s">
        <v>14</v>
      </c>
      <c r="D70" s="6" t="s">
        <v>15</v>
      </c>
      <c r="E70" s="7">
        <v>100</v>
      </c>
      <c r="F70" s="37" t="s">
        <v>16</v>
      </c>
      <c r="G70" s="14">
        <v>5984</v>
      </c>
      <c r="H70" s="24" t="s">
        <v>17</v>
      </c>
      <c r="I70" s="83">
        <v>3813540.63</v>
      </c>
      <c r="J70" s="76">
        <f t="shared" si="7"/>
        <v>1.4125233984595376</v>
      </c>
      <c r="K70" s="76">
        <f t="shared" si="8"/>
        <v>3.5989275834020278</v>
      </c>
      <c r="L70" s="42">
        <v>3813540.63</v>
      </c>
    </row>
    <row r="71" spans="1:12" ht="15.75" x14ac:dyDescent="0.25">
      <c r="A71" s="29">
        <v>66</v>
      </c>
      <c r="B71" s="35" t="s">
        <v>34</v>
      </c>
      <c r="C71" s="14" t="s">
        <v>14</v>
      </c>
      <c r="D71" s="6" t="s">
        <v>15</v>
      </c>
      <c r="E71" s="7">
        <v>100</v>
      </c>
      <c r="F71" s="37" t="s">
        <v>16</v>
      </c>
      <c r="G71" s="14">
        <v>8779</v>
      </c>
      <c r="H71" s="24" t="s">
        <v>17</v>
      </c>
      <c r="I71" s="83">
        <v>3421000.4</v>
      </c>
      <c r="J71" s="76">
        <f t="shared" si="7"/>
        <v>2.0722832411557954</v>
      </c>
      <c r="K71" s="76">
        <f t="shared" si="8"/>
        <v>3.2284781773491602</v>
      </c>
      <c r="L71" s="42">
        <v>3421000.4</v>
      </c>
    </row>
    <row r="72" spans="1:12" ht="15.75" x14ac:dyDescent="0.25">
      <c r="A72" s="25">
        <v>67</v>
      </c>
      <c r="B72" s="35" t="s">
        <v>35</v>
      </c>
      <c r="C72" s="14" t="s">
        <v>14</v>
      </c>
      <c r="D72" s="6" t="s">
        <v>15</v>
      </c>
      <c r="E72" s="7">
        <v>100</v>
      </c>
      <c r="F72" s="37" t="s">
        <v>16</v>
      </c>
      <c r="G72" s="14">
        <v>22192</v>
      </c>
      <c r="H72" s="24" t="s">
        <v>17</v>
      </c>
      <c r="I72" s="33">
        <v>7040200</v>
      </c>
      <c r="J72" s="76">
        <f t="shared" si="7"/>
        <v>5.2384223359983384</v>
      </c>
      <c r="K72" s="76">
        <f t="shared" si="8"/>
        <v>6.6440015804071706</v>
      </c>
      <c r="L72" s="42">
        <v>7040200</v>
      </c>
    </row>
    <row r="73" spans="1:12" ht="15.75" x14ac:dyDescent="0.25">
      <c r="A73" s="29">
        <v>68</v>
      </c>
      <c r="B73" s="35" t="s">
        <v>36</v>
      </c>
      <c r="C73" s="14" t="s">
        <v>14</v>
      </c>
      <c r="D73" s="6" t="s">
        <v>15</v>
      </c>
      <c r="E73" s="7">
        <v>100</v>
      </c>
      <c r="F73" s="37" t="s">
        <v>16</v>
      </c>
      <c r="G73" s="14">
        <v>7339</v>
      </c>
      <c r="H73" s="24" t="s">
        <v>17</v>
      </c>
      <c r="I73" s="33">
        <v>3912000</v>
      </c>
      <c r="J73" s="76">
        <f t="shared" si="7"/>
        <v>1.7323711933981527</v>
      </c>
      <c r="K73" s="76">
        <f t="shared" si="8"/>
        <v>3.6918459962150005</v>
      </c>
      <c r="L73" s="42">
        <v>3912000</v>
      </c>
    </row>
    <row r="74" spans="1:12" ht="15.75" x14ac:dyDescent="0.25">
      <c r="A74" s="25">
        <v>69</v>
      </c>
      <c r="B74" s="35" t="s">
        <v>37</v>
      </c>
      <c r="C74" s="14" t="s">
        <v>14</v>
      </c>
      <c r="D74" s="6" t="s">
        <v>15</v>
      </c>
      <c r="E74" s="7">
        <v>100</v>
      </c>
      <c r="F74" s="37" t="s">
        <v>16</v>
      </c>
      <c r="G74" s="14">
        <v>4745</v>
      </c>
      <c r="H74" s="24" t="s">
        <v>17</v>
      </c>
      <c r="I74" s="41">
        <v>3698597</v>
      </c>
      <c r="J74" s="76">
        <f t="shared" si="7"/>
        <v>1.1200574073680656</v>
      </c>
      <c r="K74" s="76">
        <f t="shared" si="8"/>
        <v>3.490452588461864</v>
      </c>
      <c r="L74" s="42">
        <v>3561597</v>
      </c>
    </row>
    <row r="75" spans="1:12" ht="15.75" x14ac:dyDescent="0.25">
      <c r="A75" s="29">
        <v>70</v>
      </c>
      <c r="B75" s="35" t="s">
        <v>38</v>
      </c>
      <c r="C75" s="36" t="s">
        <v>14</v>
      </c>
      <c r="D75" s="6" t="s">
        <v>15</v>
      </c>
      <c r="E75" s="7">
        <v>100</v>
      </c>
      <c r="F75" s="38" t="s">
        <v>16</v>
      </c>
      <c r="G75" s="14">
        <v>56744</v>
      </c>
      <c r="H75" s="24" t="s">
        <v>17</v>
      </c>
      <c r="I75" s="33">
        <v>974730</v>
      </c>
      <c r="J75" s="76">
        <f t="shared" si="7"/>
        <v>13.394423081916443</v>
      </c>
      <c r="K75" s="76">
        <f t="shared" si="8"/>
        <v>0.91987552348942947</v>
      </c>
      <c r="L75" s="54">
        <v>37207781.469999999</v>
      </c>
    </row>
    <row r="76" spans="1:12" ht="15.75" x14ac:dyDescent="0.25">
      <c r="A76" s="25">
        <v>71</v>
      </c>
      <c r="B76" s="35" t="s">
        <v>39</v>
      </c>
      <c r="C76" s="14" t="s">
        <v>14</v>
      </c>
      <c r="D76" s="6" t="s">
        <v>15</v>
      </c>
      <c r="E76" s="7">
        <v>100</v>
      </c>
      <c r="F76" s="37" t="s">
        <v>16</v>
      </c>
      <c r="G76" s="40">
        <v>24956</v>
      </c>
      <c r="H76" s="24" t="s">
        <v>17</v>
      </c>
      <c r="I76" s="84">
        <v>6214100</v>
      </c>
      <c r="J76" s="76">
        <f t="shared" si="7"/>
        <v>5.8908646276664802</v>
      </c>
      <c r="K76" s="76">
        <f t="shared" si="8"/>
        <v>5.8643916679651422</v>
      </c>
      <c r="L76" s="44" t="s">
        <v>110</v>
      </c>
    </row>
    <row r="77" spans="1:12" ht="15.75" x14ac:dyDescent="0.25">
      <c r="A77" s="29">
        <v>72</v>
      </c>
      <c r="B77" s="35" t="s">
        <v>40</v>
      </c>
      <c r="C77" s="14" t="s">
        <v>14</v>
      </c>
      <c r="D77" s="6" t="s">
        <v>15</v>
      </c>
      <c r="E77" s="7">
        <v>100</v>
      </c>
      <c r="F77" s="37" t="s">
        <v>16</v>
      </c>
      <c r="G77" s="14">
        <v>187473</v>
      </c>
      <c r="H77" s="24" t="s">
        <v>17</v>
      </c>
      <c r="I77" s="83">
        <v>28736595.66</v>
      </c>
      <c r="J77" s="76">
        <f t="shared" si="7"/>
        <v>44.253007867547609</v>
      </c>
      <c r="K77" s="76">
        <f t="shared" si="8"/>
        <v>27.119398167745494</v>
      </c>
      <c r="L77" s="42">
        <v>28736595.66</v>
      </c>
    </row>
    <row r="78" spans="1:12" ht="15.75" x14ac:dyDescent="0.25">
      <c r="A78" s="25">
        <v>73</v>
      </c>
      <c r="B78" s="35" t="s">
        <v>41</v>
      </c>
      <c r="C78" s="14" t="s">
        <v>14</v>
      </c>
      <c r="D78" s="6" t="s">
        <v>15</v>
      </c>
      <c r="E78" s="7">
        <v>100</v>
      </c>
      <c r="F78" s="37" t="s">
        <v>16</v>
      </c>
      <c r="G78" s="40">
        <v>41192</v>
      </c>
      <c r="H78" s="24" t="s">
        <v>17</v>
      </c>
      <c r="I78" s="41">
        <v>974730</v>
      </c>
      <c r="J78" s="76">
        <f t="shared" si="7"/>
        <v>9.7233729661339012</v>
      </c>
      <c r="K78" s="76">
        <f t="shared" si="8"/>
        <v>0.91987552348942947</v>
      </c>
      <c r="L78" s="42">
        <v>37207781.469999999</v>
      </c>
    </row>
    <row r="79" spans="1:12" ht="15.75" x14ac:dyDescent="0.25">
      <c r="A79" s="29">
        <v>74</v>
      </c>
      <c r="B79" s="35" t="s">
        <v>53</v>
      </c>
      <c r="C79" s="14" t="s">
        <v>14</v>
      </c>
      <c r="D79" s="6" t="s">
        <v>15</v>
      </c>
      <c r="E79" s="7">
        <v>100</v>
      </c>
      <c r="F79" s="37" t="s">
        <v>54</v>
      </c>
      <c r="G79" s="14">
        <v>18640.79</v>
      </c>
      <c r="H79" s="14" t="s">
        <v>55</v>
      </c>
      <c r="I79" s="41">
        <v>45164724</v>
      </c>
      <c r="J79" s="76">
        <f>(G79/18640.79)*100</f>
        <v>100</v>
      </c>
      <c r="K79" s="76">
        <f>(I79/45164724)*100</f>
        <v>100</v>
      </c>
      <c r="L79" s="42">
        <v>40634047</v>
      </c>
    </row>
    <row r="80" spans="1:12" ht="15.75" x14ac:dyDescent="0.25">
      <c r="A80" s="22"/>
      <c r="B80" s="31"/>
      <c r="C80" s="22"/>
      <c r="D80" s="22"/>
      <c r="E80" s="23"/>
      <c r="F80" s="37" t="s">
        <v>111</v>
      </c>
      <c r="G80" s="14">
        <v>253.00800000000001</v>
      </c>
      <c r="H80" s="14" t="s">
        <v>112</v>
      </c>
      <c r="I80" s="41">
        <v>5403673</v>
      </c>
      <c r="J80" s="76">
        <f t="shared" ref="J80:J81" si="9">(G80*100)/234782</f>
        <v>0.10776294605208235</v>
      </c>
      <c r="K80" s="76">
        <f>(I80/17141033)*100</f>
        <v>31.52478033266723</v>
      </c>
      <c r="L80" s="42">
        <v>0</v>
      </c>
    </row>
    <row r="81" spans="1:12" ht="15.75" x14ac:dyDescent="0.25">
      <c r="A81" s="22">
        <v>75</v>
      </c>
      <c r="B81" s="31" t="s">
        <v>113</v>
      </c>
      <c r="C81" s="14" t="s">
        <v>14</v>
      </c>
      <c r="D81" s="6" t="s">
        <v>15</v>
      </c>
      <c r="E81" s="7">
        <v>100</v>
      </c>
      <c r="F81" s="23" t="s">
        <v>116</v>
      </c>
      <c r="G81" s="14">
        <v>464.07400000000001</v>
      </c>
      <c r="H81" s="14" t="s">
        <v>112</v>
      </c>
      <c r="I81" s="47">
        <v>11737360</v>
      </c>
      <c r="J81" s="76">
        <f t="shared" si="9"/>
        <v>0.19766166060430529</v>
      </c>
      <c r="K81" s="76">
        <f>(I81/17141033)*100</f>
        <v>68.475219667332766</v>
      </c>
      <c r="L81" s="42">
        <v>0</v>
      </c>
    </row>
    <row r="82" spans="1:12" s="68" customFormat="1" ht="15.75" x14ac:dyDescent="0.25">
      <c r="A82" s="64">
        <v>76</v>
      </c>
      <c r="B82" s="31" t="s">
        <v>114</v>
      </c>
      <c r="C82" s="36" t="s">
        <v>14</v>
      </c>
      <c r="D82" s="9" t="s">
        <v>15</v>
      </c>
      <c r="E82" s="65">
        <v>100</v>
      </c>
      <c r="F82" s="38" t="s">
        <v>120</v>
      </c>
      <c r="G82" s="66">
        <v>1468.9</v>
      </c>
      <c r="H82" s="36" t="s">
        <v>119</v>
      </c>
      <c r="I82" s="67">
        <v>23098</v>
      </c>
      <c r="J82" s="77">
        <f>(G82/1468.9)*100</f>
        <v>100</v>
      </c>
      <c r="K82" s="77">
        <v>100</v>
      </c>
      <c r="L82" s="49">
        <v>0</v>
      </c>
    </row>
    <row r="83" spans="1:12" ht="31.5" x14ac:dyDescent="0.25">
      <c r="A83" s="22">
        <v>77</v>
      </c>
      <c r="B83" s="35" t="s">
        <v>42</v>
      </c>
      <c r="C83" s="22" t="s">
        <v>43</v>
      </c>
      <c r="D83" s="6" t="s">
        <v>15</v>
      </c>
      <c r="E83" s="23">
        <v>100</v>
      </c>
      <c r="F83" s="23" t="s">
        <v>115</v>
      </c>
      <c r="G83" s="46" t="s">
        <v>44</v>
      </c>
      <c r="H83" s="24"/>
      <c r="I83" s="30"/>
      <c r="J83" s="76"/>
      <c r="K83" s="76"/>
      <c r="L83" s="45">
        <v>686544209</v>
      </c>
    </row>
    <row r="84" spans="1:12" ht="31.5" x14ac:dyDescent="0.25">
      <c r="A84" s="64">
        <v>78</v>
      </c>
      <c r="B84" s="31" t="s">
        <v>117</v>
      </c>
      <c r="C84" s="22" t="s">
        <v>43</v>
      </c>
      <c r="D84" s="6" t="s">
        <v>15</v>
      </c>
      <c r="E84" s="23">
        <v>100</v>
      </c>
      <c r="F84" s="23" t="s">
        <v>52</v>
      </c>
      <c r="G84" s="30">
        <v>1256</v>
      </c>
      <c r="H84" s="6" t="s">
        <v>46</v>
      </c>
      <c r="I84" s="33">
        <v>52722395</v>
      </c>
      <c r="J84" s="76">
        <f>(G84/1809)*100</f>
        <v>69.430624654505252</v>
      </c>
      <c r="K84" s="76">
        <f>(I84/85475555.21)*100</f>
        <v>61.681254799070174</v>
      </c>
      <c r="L84" s="48">
        <v>55619790</v>
      </c>
    </row>
    <row r="85" spans="1:12" ht="31.5" x14ac:dyDescent="0.25">
      <c r="A85" s="22">
        <v>79</v>
      </c>
      <c r="B85" s="31" t="s">
        <v>118</v>
      </c>
      <c r="C85" s="22" t="s">
        <v>43</v>
      </c>
      <c r="D85" s="6" t="s">
        <v>15</v>
      </c>
      <c r="E85" s="23">
        <v>100</v>
      </c>
      <c r="F85" s="23" t="s">
        <v>52</v>
      </c>
      <c r="G85" s="30">
        <v>553</v>
      </c>
      <c r="H85" s="6" t="s">
        <v>46</v>
      </c>
      <c r="I85" s="49">
        <v>32753160.210000001</v>
      </c>
      <c r="J85" s="76">
        <f>(G85/1809)*100</f>
        <v>30.569375345494748</v>
      </c>
      <c r="K85" s="76">
        <f>(I85/85475555.21)*100</f>
        <v>38.318745200929833</v>
      </c>
      <c r="L85" s="42">
        <v>33461950</v>
      </c>
    </row>
    <row r="86" spans="1:12" ht="30" x14ac:dyDescent="0.25">
      <c r="A86" s="64">
        <v>80</v>
      </c>
      <c r="B86" s="51" t="s">
        <v>50</v>
      </c>
      <c r="C86" s="41" t="s">
        <v>43</v>
      </c>
      <c r="D86" s="14" t="s">
        <v>48</v>
      </c>
      <c r="E86" s="52">
        <v>100</v>
      </c>
      <c r="F86" s="52" t="s">
        <v>51</v>
      </c>
      <c r="G86" s="30"/>
      <c r="H86" s="59" t="s">
        <v>44</v>
      </c>
      <c r="I86" s="14">
        <v>5832244.1699999999</v>
      </c>
      <c r="J86" s="76">
        <f>(G86*100)/234782</f>
        <v>0</v>
      </c>
      <c r="K86" s="76">
        <v>100</v>
      </c>
      <c r="L86" s="42">
        <v>20974100</v>
      </c>
    </row>
    <row r="87" spans="1:12" ht="15.75" x14ac:dyDescent="0.25">
      <c r="A87" s="22">
        <v>81</v>
      </c>
      <c r="B87" s="57" t="s">
        <v>47</v>
      </c>
      <c r="C87" s="55" t="s">
        <v>14</v>
      </c>
      <c r="D87" s="55" t="s">
        <v>48</v>
      </c>
      <c r="E87" s="58">
        <v>100</v>
      </c>
      <c r="F87" s="56" t="s">
        <v>49</v>
      </c>
      <c r="G87" s="54">
        <v>4625</v>
      </c>
      <c r="H87" s="60" t="s">
        <v>17</v>
      </c>
      <c r="I87" s="42">
        <v>55128811.409999996</v>
      </c>
      <c r="J87" s="76">
        <v>100</v>
      </c>
      <c r="K87" s="76">
        <v>100</v>
      </c>
      <c r="L87" s="42">
        <v>55128811.409999996</v>
      </c>
    </row>
    <row r="88" spans="1:12" ht="31.5" x14ac:dyDescent="0.25">
      <c r="A88" s="64">
        <v>82</v>
      </c>
      <c r="B88" s="18" t="s">
        <v>56</v>
      </c>
      <c r="C88" s="22" t="s">
        <v>43</v>
      </c>
      <c r="D88" s="6" t="s">
        <v>15</v>
      </c>
      <c r="E88" s="7">
        <v>50</v>
      </c>
      <c r="F88" s="37" t="s">
        <v>57</v>
      </c>
      <c r="G88" s="50">
        <v>12.95</v>
      </c>
      <c r="H88" s="14" t="s">
        <v>58</v>
      </c>
      <c r="I88" s="41">
        <v>12721.76</v>
      </c>
      <c r="J88" s="75">
        <v>100</v>
      </c>
      <c r="K88" s="75">
        <v>100</v>
      </c>
      <c r="L88" s="42">
        <v>2335.9899999999998</v>
      </c>
    </row>
    <row r="92" spans="1:12" x14ac:dyDescent="0.25">
      <c r="A92" s="1" t="s">
        <v>121</v>
      </c>
      <c r="B92" s="53" t="s">
        <v>122</v>
      </c>
      <c r="G92" s="62">
        <f>SUM(G19:G49)</f>
        <v>4961</v>
      </c>
      <c r="H92" s="60" t="s">
        <v>46</v>
      </c>
      <c r="I92" s="62">
        <f>SUM(I19:I49)</f>
        <v>590620859.49999976</v>
      </c>
    </row>
    <row r="93" spans="1:12" x14ac:dyDescent="0.25">
      <c r="B93" s="61" t="s">
        <v>123</v>
      </c>
      <c r="G93" s="62">
        <f>SUM(G6:G18)</f>
        <v>1117</v>
      </c>
      <c r="H93" s="60" t="s">
        <v>129</v>
      </c>
      <c r="I93" s="62">
        <f>SUM(I6:I18)</f>
        <v>146920471.68000001</v>
      </c>
    </row>
    <row r="94" spans="1:12" x14ac:dyDescent="0.25">
      <c r="B94" s="61" t="s">
        <v>124</v>
      </c>
      <c r="G94" s="62">
        <f>SUM(G54:G78)</f>
        <v>469185</v>
      </c>
      <c r="H94" s="60" t="s">
        <v>17</v>
      </c>
      <c r="I94" s="63">
        <f>SUM(I54:I78)</f>
        <v>105963249.93000001</v>
      </c>
    </row>
    <row r="95" spans="1:12" x14ac:dyDescent="0.25">
      <c r="B95" s="61" t="s">
        <v>125</v>
      </c>
      <c r="G95" s="62">
        <f>SUM(G50:G53)</f>
        <v>5052</v>
      </c>
      <c r="H95" s="60" t="s">
        <v>46</v>
      </c>
      <c r="I95" s="62">
        <f>SUM(I50:I53)</f>
        <v>94205002.5</v>
      </c>
    </row>
    <row r="96" spans="1:12" x14ac:dyDescent="0.25">
      <c r="B96" s="61" t="s">
        <v>126</v>
      </c>
      <c r="G96" s="60">
        <v>18640.79</v>
      </c>
      <c r="H96" s="60" t="s">
        <v>55</v>
      </c>
      <c r="I96" s="63">
        <f>SUM(I79)</f>
        <v>45164724</v>
      </c>
    </row>
    <row r="97" spans="2:9" x14ac:dyDescent="0.25">
      <c r="B97" s="61" t="s">
        <v>127</v>
      </c>
      <c r="G97" s="63">
        <f>SUM(G80:G81)</f>
        <v>717.08199999999999</v>
      </c>
      <c r="H97" s="60" t="s">
        <v>112</v>
      </c>
      <c r="I97" s="63">
        <f>SUM(I80:I81)</f>
        <v>17141033</v>
      </c>
    </row>
    <row r="98" spans="2:9" x14ac:dyDescent="0.25">
      <c r="B98" s="61" t="s">
        <v>128</v>
      </c>
      <c r="G98" s="63">
        <f>SUM(G84:G85)</f>
        <v>1809</v>
      </c>
      <c r="H98" s="60" t="s">
        <v>46</v>
      </c>
      <c r="I98" s="63">
        <f>SUM(I84:I85)</f>
        <v>85475555.210000008</v>
      </c>
    </row>
  </sheetData>
  <sheetProtection formatColumns="0" formatRows="0" insertColumns="0" insertRows="0" insertHyperlinks="0" deleteColumns="0" deleteRows="0" sort="0" autoFilter="0" pivotTables="0"/>
  <mergeCells count="1">
    <mergeCell ref="A3:L3"/>
  </mergeCells>
  <dataValidations count="1">
    <dataValidation type="decimal" allowBlank="1" showErrorMessage="1" errorTitle="Ошибка" error="Введение только числовые значения (текст, символы не допускаются)" sqref="L79:L88 G6:G88 L6:L53 G96 I78:I88 I59:I66 I6:I54 I56:I57 I68:I69 I72:I75 J6:K88">
      <formula1>0</formula1>
      <formula2>9.99999999999999E+30</formula2>
    </dataValidation>
  </dataValidations>
  <printOptions horizontalCentered="1"/>
  <pageMargins left="3.937007874015748E-2" right="3.937007874015748E-2" top="0.35433070866141736" bottom="0.55118110236220474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Contract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30uer_01</cp:lastModifiedBy>
  <cp:lastPrinted>2022-11-09T03:06:46Z</cp:lastPrinted>
  <dcterms:created xsi:type="dcterms:W3CDTF">2018-09-04T04:25:43Z</dcterms:created>
  <dcterms:modified xsi:type="dcterms:W3CDTF">2023-07-07T08:27:09Z</dcterms:modified>
</cp:coreProperties>
</file>